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nvironmental Resources Division\Stormwater Management Manual and Associated Documents\20 10 Calculator\"/>
    </mc:Choice>
  </mc:AlternateContent>
  <xr:revisionPtr revIDLastSave="0" documentId="8_{36A154CF-5925-473D-BB26-8DDAA084CF5B}" xr6:coauthVersionLast="47" xr6:coauthVersionMax="47" xr10:uidLastSave="{00000000-0000-0000-0000-000000000000}"/>
  <bookViews>
    <workbookView xWindow="28680" yWindow="-120" windowWidth="29040" windowHeight="15840" activeTab="3" xr2:uid="{C5C808F8-9617-49B9-8D20-0BB2171DF2A6}"/>
  </bookViews>
  <sheets>
    <sheet name="Calculator - Grass Buffer" sheetId="1" r:id="rId1"/>
    <sheet name="Calculator - Grass Swale" sheetId="7" r:id="rId2"/>
    <sheet name="Calculator - Bioretention" sheetId="2" r:id="rId3"/>
    <sheet name="Calculator - Sand Filter" sheetId="5" r:id="rId4"/>
  </sheets>
  <definedNames>
    <definedName name="_xlnm.Print_Area" localSheetId="2">'Calculator - Bioretention'!$A$1:$O$77</definedName>
    <definedName name="_xlnm.Print_Area" localSheetId="0">'Calculator - Grass Buffer'!$A$1:$O$68</definedName>
    <definedName name="_xlnm.Print_Area" localSheetId="1">'Calculator - Grass Swale'!$A$1:$O$68</definedName>
    <definedName name="_xlnm.Print_Area" localSheetId="3">'Calculator - Sand Filter'!$A$1:$O$77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1" i="2" l="1"/>
  <c r="H66" i="7" l="1"/>
  <c r="G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H35" i="7"/>
  <c r="H31" i="7"/>
  <c r="H32" i="7" s="1"/>
  <c r="H25" i="7"/>
  <c r="J24" i="7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52" i="1"/>
  <c r="H25" i="1"/>
  <c r="H35" i="1"/>
  <c r="D43" i="1" s="1"/>
  <c r="D43" i="7" l="1"/>
  <c r="I66" i="7"/>
  <c r="D36" i="7"/>
  <c r="H31" i="1"/>
  <c r="D36" i="1" s="1"/>
  <c r="G59" i="2" l="1"/>
  <c r="I59" i="2"/>
  <c r="I60" i="2"/>
  <c r="G61" i="2"/>
  <c r="G62" i="2"/>
  <c r="G63" i="2"/>
  <c r="G60" i="5"/>
  <c r="D56" i="5" l="1"/>
  <c r="J44" i="5"/>
  <c r="E73" i="5"/>
  <c r="D74" i="5" s="1"/>
  <c r="J72" i="5"/>
  <c r="I72" i="5"/>
  <c r="G72" i="5"/>
  <c r="J71" i="5"/>
  <c r="I71" i="5"/>
  <c r="G71" i="5"/>
  <c r="J70" i="5"/>
  <c r="I70" i="5"/>
  <c r="G70" i="5"/>
  <c r="J69" i="5"/>
  <c r="I69" i="5"/>
  <c r="G69" i="5"/>
  <c r="J68" i="5"/>
  <c r="I68" i="5"/>
  <c r="G68" i="5"/>
  <c r="J67" i="5"/>
  <c r="I67" i="5"/>
  <c r="G67" i="5"/>
  <c r="J66" i="5"/>
  <c r="I66" i="5"/>
  <c r="G66" i="5"/>
  <c r="J65" i="5"/>
  <c r="I65" i="5"/>
  <c r="G65" i="5"/>
  <c r="J64" i="5"/>
  <c r="I64" i="5"/>
  <c r="G64" i="5"/>
  <c r="J63" i="5"/>
  <c r="I63" i="5"/>
  <c r="J62" i="5"/>
  <c r="I62" i="5"/>
  <c r="G62" i="5"/>
  <c r="I61" i="5"/>
  <c r="G61" i="5"/>
  <c r="J61" i="5" s="1"/>
  <c r="I60" i="5"/>
  <c r="J60" i="5"/>
  <c r="I59" i="5"/>
  <c r="G59" i="5"/>
  <c r="J59" i="5" s="1"/>
  <c r="H48" i="5"/>
  <c r="H35" i="5"/>
  <c r="H44" i="5" s="1"/>
  <c r="J46" i="5" s="1"/>
  <c r="H25" i="5"/>
  <c r="H31" i="5" s="1"/>
  <c r="H32" i="5" s="1"/>
  <c r="J24" i="5"/>
  <c r="H35" i="2"/>
  <c r="H44" i="2" s="1"/>
  <c r="J46" i="2" s="1"/>
  <c r="D36" i="5" l="1"/>
  <c r="I73" i="5"/>
  <c r="I74" i="5" s="1"/>
  <c r="G64" i="2"/>
  <c r="G65" i="2"/>
  <c r="G66" i="2"/>
  <c r="G67" i="2"/>
  <c r="G68" i="2"/>
  <c r="G69" i="2"/>
  <c r="G70" i="2"/>
  <c r="G71" i="2"/>
  <c r="G72" i="2"/>
  <c r="I62" i="2"/>
  <c r="I63" i="2"/>
  <c r="I64" i="2"/>
  <c r="I65" i="2"/>
  <c r="I66" i="2"/>
  <c r="I67" i="2"/>
  <c r="I68" i="2"/>
  <c r="I69" i="2"/>
  <c r="I70" i="2"/>
  <c r="I71" i="2"/>
  <c r="I72" i="2"/>
  <c r="H48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59" i="2"/>
  <c r="D56" i="2"/>
  <c r="E73" i="2"/>
  <c r="D74" i="2" s="1"/>
  <c r="J44" i="2"/>
  <c r="I73" i="2" l="1"/>
  <c r="I74" i="2" s="1"/>
  <c r="H25" i="2"/>
  <c r="H31" i="2" s="1"/>
  <c r="J24" i="2"/>
  <c r="H32" i="2" l="1"/>
  <c r="D36" i="2"/>
  <c r="H32" i="1"/>
  <c r="G66" i="1"/>
  <c r="H66" i="1"/>
  <c r="I66" i="1" l="1"/>
  <c r="J2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 A. Rogers</author>
  </authors>
  <commentList>
    <comment ref="G50" authorId="0" shapeId="0" xr:uid="{D3D361B3-EE97-4103-A136-070231C0954F}">
      <text>
        <r>
          <rPr>
            <sz val="9"/>
            <color indexed="81"/>
            <rFont val="Tahoma"/>
            <family val="2"/>
          </rPr>
          <t xml:space="preserve">Input actual unconnected impervious area being apportioned.
</t>
        </r>
      </text>
    </comment>
    <comment ref="H50" authorId="0" shapeId="0" xr:uid="{3D3568DD-7A32-4462-8899-335E3D34793E}">
      <text>
        <r>
          <rPr>
            <sz val="9"/>
            <color indexed="81"/>
            <rFont val="Tahoma"/>
            <family val="2"/>
          </rPr>
          <t xml:space="preserve">Input actual receiving pervious area being allotted.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 A. Rogers</author>
  </authors>
  <commentList>
    <comment ref="G50" authorId="0" shapeId="0" xr:uid="{A4E4CBD8-EB35-461B-A1B6-3B150C2B719A}">
      <text>
        <r>
          <rPr>
            <sz val="9"/>
            <color indexed="81"/>
            <rFont val="Tahoma"/>
            <family val="2"/>
          </rPr>
          <t xml:space="preserve">Input actual unconnected impervious area being apportioned.
</t>
        </r>
      </text>
    </comment>
    <comment ref="H50" authorId="0" shapeId="0" xr:uid="{DF37A2E4-BC16-4FB0-BE02-657F37A3879F}">
      <text>
        <r>
          <rPr>
            <sz val="9"/>
            <color indexed="81"/>
            <rFont val="Tahoma"/>
            <family val="2"/>
          </rPr>
          <t xml:space="preserve">Input actual receiving pervious area.
</t>
        </r>
      </text>
    </comment>
  </commentList>
</comments>
</file>

<file path=xl/sharedStrings.xml><?xml version="1.0" encoding="utf-8"?>
<sst xmlns="http://schemas.openxmlformats.org/spreadsheetml/2006/main" count="206" uniqueCount="77">
  <si>
    <t>Project:</t>
  </si>
  <si>
    <t>Designer:</t>
  </si>
  <si>
    <t>Company:</t>
  </si>
  <si>
    <t>Location:</t>
  </si>
  <si>
    <t>Date:</t>
  </si>
  <si>
    <t>sq. ft.</t>
  </si>
  <si>
    <t>%</t>
  </si>
  <si>
    <t>Design Procedure Form: Unconnected Impervious Area (UIA) to Receiving Pervious Area (RPA)</t>
  </si>
  <si>
    <t xml:space="preserve"> = user input</t>
  </si>
  <si>
    <t xml:space="preserve"> = calculated value</t>
  </si>
  <si>
    <t>[sq. ft.]</t>
  </si>
  <si>
    <t>UIA</t>
  </si>
  <si>
    <t>RPA</t>
  </si>
  <si>
    <t>2. SITE INFORMATION</t>
  </si>
  <si>
    <t>Southeast Metro Stormwater Authority (SEMSWA)</t>
  </si>
  <si>
    <t>1. INTRODUCTION</t>
  </si>
  <si>
    <t xml:space="preserve">Percent Imperviousness = </t>
  </si>
  <si>
    <t>Sand Filter</t>
  </si>
  <si>
    <t>sq.ft.</t>
  </si>
  <si>
    <t>[in.]</t>
  </si>
  <si>
    <t>inches</t>
  </si>
  <si>
    <t>Total Impervious Area =</t>
  </si>
  <si>
    <t>[cu. ft.]</t>
  </si>
  <si>
    <t>cu.ft.</t>
  </si>
  <si>
    <t xml:space="preserve">Minimum Impervious Area Required to Treat = </t>
  </si>
  <si>
    <t>Imp. Area Being Treated</t>
  </si>
  <si>
    <t xml:space="preserve">Total = </t>
  </si>
  <si>
    <t>cu. ft.</t>
  </si>
  <si>
    <t>(20% of total impervious area)</t>
  </si>
  <si>
    <t>(10% of unconnected impervious area)</t>
  </si>
  <si>
    <t>(Based on a 12-hour drain time)</t>
  </si>
  <si>
    <t xml:space="preserve">Sand Filter Depth = </t>
  </si>
  <si>
    <t xml:space="preserve">Actual UIA Apportioned = </t>
  </si>
  <si>
    <t xml:space="preserve">Actual RPA Allotted = </t>
  </si>
  <si>
    <t xml:space="preserve">Totals = </t>
  </si>
  <si>
    <t xml:space="preserve">Actual Impervious Area Draining to Facility = </t>
  </si>
  <si>
    <t>Sand Filter Depth</t>
  </si>
  <si>
    <t>4. PROPOSED SITE CONDITIONS (SINGLE AREA TREATMENT)</t>
  </si>
  <si>
    <t>5. PROPOSED SITE CONDITIONS (MULTIPLE AREA TREATMENT)</t>
  </si>
  <si>
    <t>Water Quality Treatment Using a Grass Swale to Achieve the "20/10" Rule</t>
  </si>
  <si>
    <t>Water Quality Treatment Using a Grass Buffer to Achieve the "20/10" Rule</t>
  </si>
  <si>
    <t>Water Quality Treatment Using a Sand Filter to Achieve the "20/10" Rule</t>
  </si>
  <si>
    <t xml:space="preserve">Total Site Drainage Area = </t>
  </si>
  <si>
    <t>Basin Designation</t>
  </si>
  <si>
    <t>Use this worksheet to document planned land use if multiple areas and multiple sand filter basins will be used to meet water quality requirements.</t>
  </si>
  <si>
    <t>Note: Actual impervious area shall be equal to or greater than the minimum area required to treat.</t>
  </si>
  <si>
    <t>Note: Actual UIA apportioned shall be equal to or greater than the minimum UIA required.</t>
  </si>
  <si>
    <t>Water Quality Treatment Using Bioretention to Achieve the "20/10" Rule</t>
  </si>
  <si>
    <t>3. RECEIVING PERVIOUS AREA (RPA) REQUIREMENTS</t>
  </si>
  <si>
    <t xml:space="preserve">Minimum UIA to Apportion  = </t>
  </si>
  <si>
    <t>Use this worksheet to document planned land use and if multiple areas will be used to meet UIA/RPA requirements.</t>
  </si>
  <si>
    <t>Use this worksheet to document planned land use if multiple areas and multiple bioretention facilities will be used to meet water quality requirements.</t>
  </si>
  <si>
    <t xml:space="preserve">Actual RPA Required = </t>
  </si>
  <si>
    <t>Note: For swales, only the bottom width of the trapezoidal section can be counted as RPA.</t>
  </si>
  <si>
    <t>For development sites located upstream of a regional WQCV facility, water quality impacts are mitigated through pretreatment and employment of the "20/10" rule. Pretreatment is achieved by disconnecting at least 20% of the upstream impervious area (UIA) and draining through a receiving pervious area (RPA) comprising at least 10% of the upstream unconnected impervious area. The following worksheet will aid in determining the required area to designate as UIA and RPA.</t>
  </si>
  <si>
    <t xml:space="preserve">Minimum RPA to Allot for Treatment of UIA = </t>
  </si>
  <si>
    <t>Bioretention Facility</t>
  </si>
  <si>
    <t xml:space="preserve">Bioretention Facility Depth = </t>
  </si>
  <si>
    <t>Bioretention Facility Depth</t>
  </si>
  <si>
    <t>12" DEEP</t>
  </si>
  <si>
    <t>Bioretention facilities (rain gardens) may be used as alternatives to grass buffers and swales to achieve the "20/10" rule for water quality treatment. For each site draining to a major drainageway upstream of a regional water quality facility, at least 20% of the upstream impervious area shall be directed to a bioretention facility to treat the required pretreatment area. The following worksheet will aid in sizing a single bioretention facility or multiple facilities to meet this requirement.</t>
  </si>
  <si>
    <t>3. 20/10 EQUIVALENT AREA REQUIREMENTS</t>
  </si>
  <si>
    <t xml:space="preserve"> Minimum 20/10 Equivalent Area Required to Treat = </t>
  </si>
  <si>
    <t xml:space="preserve"> Actual 20/10 Equivalent Area Required to Treat = </t>
  </si>
  <si>
    <t xml:space="preserve">Infiltration Media Surface Area Required = </t>
  </si>
  <si>
    <t xml:space="preserve">Infiltration Media Surface Area Provided = </t>
  </si>
  <si>
    <t xml:space="preserve">20/10 Equivalent Area Provided = </t>
  </si>
  <si>
    <t xml:space="preserve">Note: Max rain garden depth of the 20/10 equivalent volume </t>
  </si>
  <si>
    <r>
      <rPr>
        <i/>
        <sz val="12"/>
        <color theme="1"/>
        <rFont val="Times New Roman"/>
        <family val="1"/>
      </rPr>
      <t>in the facility shall not exceed 6".</t>
    </r>
    <r>
      <rPr>
        <sz val="12"/>
        <color theme="1"/>
        <rFont val="Times New Roman"/>
        <family val="2"/>
      </rPr>
      <t xml:space="preserve">  </t>
    </r>
  </si>
  <si>
    <t>Infiltration Media Area Required</t>
  </si>
  <si>
    <t>Infiltration Media Area Provided</t>
  </si>
  <si>
    <t>20/10 Equivalent Area  Provided</t>
  </si>
  <si>
    <t>Sand filter facilities may be used as alternatives to grass buffers and swales in order to achieve the "20/10" rule for water quality treatment. For each site draining to a major drainageway upstream of a regional water quality facility, at least 20% of the upstream impervious area shall be directed to a sand filter to treat the required pretreatment area. The following worksheet will aid in sizing a single sand filter or multiple sand filters to meet this requirement.</t>
  </si>
  <si>
    <t xml:space="preserve">Infoltration Media Surface Area Provided = </t>
  </si>
  <si>
    <t xml:space="preserve">Note: Max sand filter depth of the 20/10 equivalent volume </t>
  </si>
  <si>
    <r>
      <rPr>
        <i/>
        <sz val="12"/>
        <color theme="1"/>
        <rFont val="Times New Roman"/>
        <family val="1"/>
      </rPr>
      <t>in the facility shall not exceed 12".</t>
    </r>
    <r>
      <rPr>
        <sz val="12"/>
        <color theme="1"/>
        <rFont val="Times New Roman"/>
        <family val="2"/>
      </rPr>
      <t xml:space="preserve">  </t>
    </r>
  </si>
  <si>
    <t>20/10 Equivalent Area Provided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</si>
</sst>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5" x14ac:knownFonts="1">
    <font>
      <sz val="12"/>
      <color theme="1"/>
      <name val="Times New Roman"/>
      <family val="2"/>
    </font>
    <font>
      <sz val="12"/>
      <color rgb="FFFF0000"/>
      <name val="Times New Roman"/>
      <family val="2"/>
    </font>
    <font>
      <b/>
      <sz val="12"/>
      <color theme="1"/>
      <name val="Times New Roman"/>
      <family val="1"/>
    </font>
    <font>
      <u/>
      <sz val="12"/>
      <color theme="1"/>
      <name val="Times New Roman"/>
      <family val="2"/>
    </font>
    <font>
      <b/>
      <sz val="16"/>
      <color theme="1"/>
      <name val="Times New Roman"/>
      <family val="1"/>
    </font>
    <font>
      <b/>
      <sz val="22"/>
      <color theme="1"/>
      <name val="Times New Roman"/>
      <family val="1"/>
    </font>
    <font>
      <b/>
      <u/>
      <sz val="12"/>
      <color theme="8" tint="-0.249977111117893"/>
      <name val="Times New Roman"/>
      <family val="1"/>
    </font>
    <font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1"/>
      <color rgb="FFFF0000"/>
      <name val="Times New Roman"/>
      <family val="1"/>
    </font>
    <font>
      <i/>
      <sz val="12"/>
      <color theme="1"/>
      <name val="Times New Roman"/>
      <family val="1"/>
    </font>
    <font>
      <sz val="9"/>
      <color indexed="81"/>
      <name val="Tahoma"/>
      <family val="2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2" borderId="3" xfId="0" applyFill="1" applyBorder="1" applyAlignment="1" applyProtection="1">
      <alignment horizontal="center" vertical="center"/>
      <protection locked="0"/>
    </xf>
    <xf numFmtId="164" fontId="0" fillId="2" borderId="3" xfId="0" applyNumberFormat="1" applyFill="1" applyBorder="1" applyProtection="1">
      <protection locked="0"/>
    </xf>
    <xf numFmtId="165" fontId="0" fillId="2" borderId="3" xfId="0" applyNumberFormat="1" applyFill="1" applyBorder="1" applyProtection="1">
      <protection locked="0"/>
    </xf>
    <xf numFmtId="0" fontId="2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6" fillId="0" borderId="0" xfId="0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quotePrefix="1"/>
    <xf numFmtId="0" fontId="0" fillId="0" borderId="5" xfId="0" quotePrefix="1" applyBorder="1"/>
    <xf numFmtId="0" fontId="3" fillId="0" borderId="0" xfId="0" applyFont="1"/>
    <xf numFmtId="0" fontId="0" fillId="2" borderId="3" xfId="0" applyFill="1" applyBorder="1"/>
    <xf numFmtId="0" fontId="0" fillId="3" borderId="3" xfId="0" applyFill="1" applyBorder="1"/>
    <xf numFmtId="0" fontId="0" fillId="0" borderId="0" xfId="0" applyAlignment="1">
      <alignment horizontal="right"/>
    </xf>
    <xf numFmtId="0" fontId="1" fillId="0" borderId="0" xfId="0" applyFont="1"/>
    <xf numFmtId="164" fontId="0" fillId="3" borderId="3" xfId="0" applyNumberFormat="1" applyFill="1" applyBorder="1"/>
    <xf numFmtId="0" fontId="7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64" fontId="0" fillId="2" borderId="3" xfId="0" applyNumberForma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right"/>
    </xf>
    <xf numFmtId="0" fontId="0" fillId="0" borderId="11" xfId="0" applyBorder="1" applyAlignment="1">
      <alignment horizontal="right"/>
    </xf>
    <xf numFmtId="164" fontId="2" fillId="2" borderId="14" xfId="0" applyNumberFormat="1" applyFont="1" applyFill="1" applyBorder="1" applyProtection="1">
      <protection locked="0"/>
    </xf>
    <xf numFmtId="0" fontId="2" fillId="0" borderId="0" xfId="0" applyFont="1" applyAlignment="1">
      <alignment horizontal="right"/>
    </xf>
    <xf numFmtId="164" fontId="0" fillId="2" borderId="4" xfId="0" applyNumberFormat="1" applyFill="1" applyBorder="1" applyAlignment="1" applyProtection="1">
      <alignment horizontal="center" vertical="center"/>
      <protection locked="0"/>
    </xf>
    <xf numFmtId="164" fontId="2" fillId="3" borderId="14" xfId="0" applyNumberFormat="1" applyFont="1" applyFill="1" applyBorder="1" applyAlignment="1">
      <alignment horizontal="center" vertical="center"/>
    </xf>
    <xf numFmtId="0" fontId="1" fillId="0" borderId="11" xfId="0" applyFont="1" applyBorder="1"/>
    <xf numFmtId="0" fontId="1" fillId="0" borderId="6" xfId="0" applyFont="1" applyBorder="1"/>
    <xf numFmtId="165" fontId="0" fillId="3" borderId="3" xfId="0" applyNumberFormat="1" applyFill="1" applyBorder="1"/>
    <xf numFmtId="164" fontId="0" fillId="0" borderId="0" xfId="0" applyNumberFormat="1"/>
    <xf numFmtId="0" fontId="7" fillId="0" borderId="0" xfId="0" applyFont="1" applyAlignment="1">
      <alignment horizontal="right"/>
    </xf>
    <xf numFmtId="0" fontId="7" fillId="0" borderId="0" xfId="0" applyFont="1"/>
    <xf numFmtId="164" fontId="7" fillId="2" borderId="3" xfId="0" applyNumberFormat="1" applyFont="1" applyFill="1" applyBorder="1" applyProtection="1">
      <protection locked="0"/>
    </xf>
    <xf numFmtId="0" fontId="10" fillId="0" borderId="0" xfId="0" applyFont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14" fillId="0" borderId="0" xfId="0" applyFont="1" applyAlignment="1">
      <alignment vertical="top"/>
    </xf>
    <xf numFmtId="165" fontId="0" fillId="0" borderId="11" xfId="0" applyNumberFormat="1" applyBorder="1"/>
    <xf numFmtId="0" fontId="1" fillId="0" borderId="5" xfId="0" applyFont="1" applyBorder="1"/>
    <xf numFmtId="164" fontId="0" fillId="4" borderId="6" xfId="0" applyNumberFormat="1" applyFill="1" applyBorder="1"/>
    <xf numFmtId="0" fontId="1" fillId="0" borderId="8" xfId="0" applyFont="1" applyBorder="1"/>
    <xf numFmtId="164" fontId="0" fillId="4" borderId="0" xfId="0" applyNumberFormat="1" applyFill="1"/>
    <xf numFmtId="0" fontId="14" fillId="0" borderId="0" xfId="0" applyFont="1" applyAlignment="1">
      <alignment vertical="top" wrapText="1"/>
    </xf>
    <xf numFmtId="0" fontId="1" fillId="0" borderId="10" xfId="0" applyFont="1" applyBorder="1"/>
    <xf numFmtId="0" fontId="14" fillId="0" borderId="11" xfId="0" applyFont="1" applyBorder="1" applyAlignment="1">
      <alignment vertical="top" wrapText="1"/>
    </xf>
    <xf numFmtId="0" fontId="10" fillId="0" borderId="0" xfId="0" applyFont="1"/>
    <xf numFmtId="164" fontId="7" fillId="3" borderId="3" xfId="0" applyNumberFormat="1" applyFont="1" applyFill="1" applyBorder="1"/>
    <xf numFmtId="0" fontId="14" fillId="0" borderId="0" xfId="0" applyFont="1"/>
    <xf numFmtId="0" fontId="7" fillId="0" borderId="9" xfId="0" applyFont="1" applyBorder="1"/>
    <xf numFmtId="164" fontId="7" fillId="0" borderId="0" xfId="0" applyNumberFormat="1" applyFont="1"/>
    <xf numFmtId="164" fontId="2" fillId="0" borderId="0" xfId="0" applyNumberFormat="1" applyFont="1"/>
    <xf numFmtId="164" fontId="2" fillId="3" borderId="14" xfId="0" applyNumberFormat="1" applyFont="1" applyFill="1" applyBorder="1"/>
    <xf numFmtId="3" fontId="12" fillId="4" borderId="0" xfId="0" applyNumberFormat="1" applyFont="1" applyFill="1" applyAlignment="1">
      <alignment vertical="top" wrapText="1"/>
    </xf>
    <xf numFmtId="0" fontId="0" fillId="4" borderId="9" xfId="0" applyFill="1" applyBorder="1" applyAlignment="1">
      <alignment vertical="top" wrapText="1"/>
    </xf>
    <xf numFmtId="0" fontId="8" fillId="0" borderId="0" xfId="0" applyFont="1"/>
    <xf numFmtId="0" fontId="13" fillId="0" borderId="0" xfId="0" applyFont="1"/>
    <xf numFmtId="0" fontId="2" fillId="0" borderId="1" xfId="0" applyFont="1" applyBorder="1"/>
    <xf numFmtId="0" fontId="9" fillId="0" borderId="0" xfId="0" applyFont="1"/>
    <xf numFmtId="0" fontId="12" fillId="0" borderId="0" xfId="0" applyFont="1"/>
    <xf numFmtId="0" fontId="7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4" xfId="0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164" fontId="0" fillId="3" borderId="3" xfId="0" applyNumberFormat="1" applyFill="1" applyBorder="1" applyAlignment="1">
      <alignment horizontal="center" vertical="center"/>
    </xf>
    <xf numFmtId="3" fontId="13" fillId="4" borderId="0" xfId="0" applyNumberFormat="1" applyFont="1" applyFill="1" applyAlignment="1">
      <alignment vertical="top"/>
    </xf>
    <xf numFmtId="3" fontId="12" fillId="4" borderId="9" xfId="0" applyNumberFormat="1" applyFont="1" applyFill="1" applyBorder="1" applyAlignment="1">
      <alignment vertical="top" wrapText="1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13" fillId="4" borderId="0" xfId="0" applyNumberFormat="1" applyFont="1" applyFill="1" applyAlignment="1">
      <alignment vertical="top" wrapText="1"/>
    </xf>
    <xf numFmtId="3" fontId="13" fillId="4" borderId="11" xfId="0" applyNumberFormat="1" applyFont="1" applyFill="1" applyBorder="1" applyAlignment="1">
      <alignment vertical="top" wrapText="1"/>
    </xf>
    <xf numFmtId="0" fontId="14" fillId="0" borderId="9" xfId="0" applyFont="1" applyBorder="1" applyAlignment="1">
      <alignment horizontal="left" wrapText="1"/>
    </xf>
    <xf numFmtId="0" fontId="14" fillId="0" borderId="11" xfId="0" applyFont="1" applyBorder="1" applyAlignment="1">
      <alignment wrapText="1"/>
    </xf>
    <xf numFmtId="0" fontId="0" fillId="4" borderId="0" xfId="0" applyFill="1" applyAlignment="1">
      <alignment vertical="top"/>
    </xf>
    <xf numFmtId="0" fontId="0" fillId="4" borderId="0" xfId="0" applyFill="1" applyAlignment="1">
      <alignment vertical="top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4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0" fillId="0" borderId="1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0" xfId="0" applyAlignment="1">
      <alignment horizontal="left" vertical="top" wrapText="1"/>
    </xf>
    <xf numFmtId="0" fontId="10" fillId="0" borderId="0" xfId="0" applyFont="1" applyAlignment="1">
      <alignment horizontal="left" wrapText="1"/>
    </xf>
    <xf numFmtId="0" fontId="10" fillId="0" borderId="9" xfId="0" applyFont="1" applyBorder="1" applyAlignment="1">
      <alignment horizontal="left" wrapText="1"/>
    </xf>
    <xf numFmtId="3" fontId="13" fillId="4" borderId="0" xfId="0" applyNumberFormat="1" applyFont="1" applyFill="1" applyAlignment="1">
      <alignment horizontal="left" vertical="top" wrapText="1"/>
    </xf>
    <xf numFmtId="3" fontId="13" fillId="4" borderId="9" xfId="0" applyNumberFormat="1" applyFont="1" applyFill="1" applyBorder="1" applyAlignment="1">
      <alignment horizontal="left" vertical="top" wrapText="1"/>
    </xf>
    <xf numFmtId="3" fontId="13" fillId="4" borderId="11" xfId="0" applyNumberFormat="1" applyFont="1" applyFill="1" applyBorder="1" applyAlignment="1">
      <alignment horizontal="left" vertical="top" wrapText="1"/>
    </xf>
    <xf numFmtId="3" fontId="13" fillId="4" borderId="12" xfId="0" applyNumberFormat="1" applyFont="1" applyFill="1" applyBorder="1" applyAlignment="1">
      <alignment horizontal="left" vertical="top" wrapText="1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4" borderId="0" xfId="0" applyFill="1" applyAlignment="1">
      <alignment horizontal="left" vertical="top" wrapText="1"/>
    </xf>
    <xf numFmtId="0" fontId="14" fillId="0" borderId="0" xfId="0" applyFont="1" applyAlignment="1">
      <alignment horizontal="left" wrapText="1"/>
    </xf>
  </cellXfs>
  <cellStyles count="1"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160565</xdr:colOff>
      <xdr:row>22</xdr:row>
      <xdr:rowOff>132223</xdr:rowOff>
    </xdr:from>
    <xdr:to>
      <xdr:col>30</xdr:col>
      <xdr:colOff>299357</xdr:colOff>
      <xdr:row>54</xdr:row>
      <xdr:rowOff>41238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F8BFFB-7819-481F-9AD2-70DDB94AC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803" t="23233" r="14977" b="22022"/>
        <a:stretch/>
      </xdr:blipFill>
      <xdr:spPr>
        <a:xfrm>
          <a:off x="11119918" y="4984370"/>
          <a:ext cx="11053321" cy="5511956"/>
        </a:xfrm>
        <a:prstGeom prst="rect">
          <a:avLst/>
        </a:prstGeom>
      </xdr:spPr>
    </xdr:pic>
    <xdr:clientData/>
  </xdr:twoCellAnchor>
  <xdr:twoCellAnchor editAs="oneCell">
    <xdr:from>
      <xdr:col>15</xdr:col>
      <xdr:colOff>76838</xdr:colOff>
      <xdr:row>1</xdr:row>
      <xdr:rowOff>268943</xdr:rowOff>
    </xdr:from>
    <xdr:to>
      <xdr:col>23</xdr:col>
      <xdr:colOff>163287</xdr:colOff>
      <xdr:row>23</xdr:row>
      <xdr:rowOff>98286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198D49-7D90-44D4-B731-C8E2BD0E8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5" t="2013" r="5764" b="7645"/>
        <a:stretch/>
      </xdr:blipFill>
      <xdr:spPr bwMode="auto">
        <a:xfrm>
          <a:off x="10200552" y="473050"/>
          <a:ext cx="5760628" cy="43797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25</xdr:col>
      <xdr:colOff>23213</xdr:colOff>
      <xdr:row>1</xdr:row>
      <xdr:rowOff>98452</xdr:rowOff>
    </xdr:from>
    <xdr:to>
      <xdr:col>34</xdr:col>
      <xdr:colOff>51449</xdr:colOff>
      <xdr:row>30</xdr:row>
      <xdr:rowOff>27382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3AEB04-D7D7-4136-B10D-A4AAEF147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24" t="36706" b="9627"/>
        <a:stretch/>
      </xdr:blipFill>
      <xdr:spPr bwMode="auto">
        <a:xfrm>
          <a:off x="17181820" y="302559"/>
          <a:ext cx="6151450" cy="5667944"/>
        </a:xfrm>
        <a:prstGeom prst="rect">
          <a:avLst/>
        </a:prstGeom>
        <a:ln w="9525" cap="flat" cmpd="sng" algn="ctr">
          <a:noFill/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160565</xdr:colOff>
      <xdr:row>22</xdr:row>
      <xdr:rowOff>132223</xdr:rowOff>
    </xdr:from>
    <xdr:to>
      <xdr:col>30</xdr:col>
      <xdr:colOff>299357</xdr:colOff>
      <xdr:row>54</xdr:row>
      <xdr:rowOff>41238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269F8-1B18-45F3-BA31-21739B39D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803" t="23233" r="14977" b="22022"/>
        <a:stretch/>
      </xdr:blipFill>
      <xdr:spPr>
        <a:xfrm>
          <a:off x="11085740" y="4675648"/>
          <a:ext cx="11083017" cy="5481140"/>
        </a:xfrm>
        <a:prstGeom prst="rect">
          <a:avLst/>
        </a:prstGeom>
      </xdr:spPr>
    </xdr:pic>
    <xdr:clientData/>
  </xdr:twoCellAnchor>
  <xdr:twoCellAnchor editAs="oneCell">
    <xdr:from>
      <xdr:col>15</xdr:col>
      <xdr:colOff>76838</xdr:colOff>
      <xdr:row>1</xdr:row>
      <xdr:rowOff>268943</xdr:rowOff>
    </xdr:from>
    <xdr:to>
      <xdr:col>23</xdr:col>
      <xdr:colOff>163287</xdr:colOff>
      <xdr:row>23</xdr:row>
      <xdr:rowOff>98286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F425BF-3429-4137-984F-19082F88C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5" t="2013" r="5764" b="7645"/>
        <a:stretch/>
      </xdr:blipFill>
      <xdr:spPr bwMode="auto">
        <a:xfrm>
          <a:off x="11430638" y="468968"/>
          <a:ext cx="5801449" cy="43727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25</xdr:col>
      <xdr:colOff>23213</xdr:colOff>
      <xdr:row>1</xdr:row>
      <xdr:rowOff>98452</xdr:rowOff>
    </xdr:from>
    <xdr:to>
      <xdr:col>34</xdr:col>
      <xdr:colOff>51449</xdr:colOff>
      <xdr:row>30</xdr:row>
      <xdr:rowOff>27382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B864B0-8EC5-4C6D-A883-E706CE72B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24" t="36706" b="9627"/>
        <a:stretch/>
      </xdr:blipFill>
      <xdr:spPr bwMode="auto">
        <a:xfrm>
          <a:off x="18463613" y="298477"/>
          <a:ext cx="6200436" cy="5643930"/>
        </a:xfrm>
        <a:prstGeom prst="rect">
          <a:avLst/>
        </a:prstGeom>
        <a:ln w="9525" cap="flat" cmpd="sng" algn="ctr">
          <a:noFill/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76838</xdr:colOff>
      <xdr:row>1</xdr:row>
      <xdr:rowOff>268943</xdr:rowOff>
    </xdr:from>
    <xdr:to>
      <xdr:col>23</xdr:col>
      <xdr:colOff>169002</xdr:colOff>
      <xdr:row>23</xdr:row>
      <xdr:rowOff>98286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FB9618-8808-4B4E-BCD4-D7186077E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5" t="2013" r="5764" b="7645"/>
        <a:stretch/>
      </xdr:blipFill>
      <xdr:spPr bwMode="auto">
        <a:xfrm>
          <a:off x="10173338" y="468968"/>
          <a:ext cx="5801449" cy="436884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25</xdr:col>
      <xdr:colOff>23213</xdr:colOff>
      <xdr:row>1</xdr:row>
      <xdr:rowOff>98452</xdr:rowOff>
    </xdr:from>
    <xdr:to>
      <xdr:col>34</xdr:col>
      <xdr:colOff>59069</xdr:colOff>
      <xdr:row>30</xdr:row>
      <xdr:rowOff>18642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FA7F5B-D003-4591-8A48-D44BC6344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624" t="36706" b="9627"/>
        <a:stretch/>
      </xdr:blipFill>
      <xdr:spPr bwMode="auto">
        <a:xfrm>
          <a:off x="17206313" y="298477"/>
          <a:ext cx="6200436" cy="5636647"/>
        </a:xfrm>
        <a:prstGeom prst="rect">
          <a:avLst/>
        </a:prstGeom>
        <a:ln w="9525" cap="flat" cmpd="sng" algn="ctr">
          <a:noFill/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217715</xdr:colOff>
      <xdr:row>31</xdr:row>
      <xdr:rowOff>190499</xdr:rowOff>
    </xdr:from>
    <xdr:to>
      <xdr:col>32</xdr:col>
      <xdr:colOff>34073</xdr:colOff>
      <xdr:row>67</xdr:row>
      <xdr:rowOff>29446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7B73330F-4062-40E7-8655-120AFB936C74}"/>
            </a:ext>
          </a:extLst>
        </xdr:cNvPr>
        <xdr:cNvGrpSpPr/>
      </xdr:nvGrpSpPr>
      <xdr:grpSpPr>
        <a:xfrm>
          <a:off x="11121935" y="6346030"/>
          <a:ext cx="12210764" cy="6635511"/>
          <a:chOff x="11123840" y="6334124"/>
          <a:chExt cx="12210764" cy="6446916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9A9E80C-1BD2-4D05-A644-3629C3417DF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6330" t="66044"/>
          <a:stretch/>
        </xdr:blipFill>
        <xdr:spPr>
          <a:xfrm>
            <a:off x="18236408" y="7751171"/>
            <a:ext cx="5098196" cy="3348437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B77142B-C8D9-4626-8EAA-099E29410858}"/>
              </a:ext>
            </a:extLst>
          </xdr:cNvPr>
          <xdr:cNvSpPr txBox="1"/>
        </xdr:nvSpPr>
        <xdr:spPr>
          <a:xfrm>
            <a:off x="18065871" y="6334124"/>
            <a:ext cx="1911804" cy="6215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 b="1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BIORETENTION</a:t>
            </a:r>
          </a:p>
          <a:p>
            <a:r>
              <a:rPr lang="en-US" sz="1600" b="1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FACILITY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2F444403-8E5B-4889-8391-7693FA4D8B0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8049" t="14416" r="45598" b="21291"/>
          <a:stretch/>
        </xdr:blipFill>
        <xdr:spPr>
          <a:xfrm>
            <a:off x="11123840" y="6481489"/>
            <a:ext cx="6986273" cy="6299551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76838</xdr:colOff>
      <xdr:row>1</xdr:row>
      <xdr:rowOff>268943</xdr:rowOff>
    </xdr:from>
    <xdr:to>
      <xdr:col>23</xdr:col>
      <xdr:colOff>169002</xdr:colOff>
      <xdr:row>23</xdr:row>
      <xdr:rowOff>94364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932D2E-69A2-4AC1-8EBE-9D586FADF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5" t="2013" r="5764" b="7645"/>
        <a:stretch/>
      </xdr:blipFill>
      <xdr:spPr bwMode="auto">
        <a:xfrm>
          <a:off x="11411588" y="471349"/>
          <a:ext cx="5839073" cy="44131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25</xdr:col>
      <xdr:colOff>23213</xdr:colOff>
      <xdr:row>1</xdr:row>
      <xdr:rowOff>98452</xdr:rowOff>
    </xdr:from>
    <xdr:to>
      <xdr:col>34</xdr:col>
      <xdr:colOff>55259</xdr:colOff>
      <xdr:row>30</xdr:row>
      <xdr:rowOff>16289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420F32-0423-449C-A905-937134E4E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624" t="36706" b="9627"/>
        <a:stretch/>
      </xdr:blipFill>
      <xdr:spPr bwMode="auto">
        <a:xfrm>
          <a:off x="17311088" y="298477"/>
          <a:ext cx="6200436" cy="5636647"/>
        </a:xfrm>
        <a:prstGeom prst="rect">
          <a:avLst/>
        </a:prstGeom>
        <a:ln w="9525" cap="flat" cmpd="sng" algn="ctr">
          <a:noFill/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156481</xdr:colOff>
      <xdr:row>32</xdr:row>
      <xdr:rowOff>1702</xdr:rowOff>
    </xdr:from>
    <xdr:to>
      <xdr:col>33</xdr:col>
      <xdr:colOff>618868</xdr:colOff>
      <xdr:row>66</xdr:row>
      <xdr:rowOff>129839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7DA525B-C86D-46CB-B0A9-DC4100BFD875}"/>
            </a:ext>
          </a:extLst>
        </xdr:cNvPr>
        <xdr:cNvGrpSpPr/>
      </xdr:nvGrpSpPr>
      <xdr:grpSpPr>
        <a:xfrm>
          <a:off x="11064511" y="6359640"/>
          <a:ext cx="13547356" cy="6525603"/>
          <a:chOff x="11062606" y="6347733"/>
          <a:chExt cx="13547356" cy="6331294"/>
        </a:xfrm>
      </xdr:grpSpPr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17E36AB-B134-4AEB-AC02-A57352B0846F}"/>
              </a:ext>
            </a:extLst>
          </xdr:cNvPr>
          <xdr:cNvSpPr txBox="1"/>
        </xdr:nvSpPr>
        <xdr:spPr>
          <a:xfrm>
            <a:off x="11062606" y="8260370"/>
            <a:ext cx="927439" cy="62663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600" b="1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SAND</a:t>
            </a:r>
          </a:p>
          <a:p>
            <a:pPr algn="r"/>
            <a:r>
              <a:rPr lang="en-US" sz="1600" b="1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FILTER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58A0E3C-3E84-487A-9782-5B6E874F57B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7495" t="14617" r="45490" b="21167"/>
          <a:stretch/>
        </xdr:blipFill>
        <xdr:spPr>
          <a:xfrm>
            <a:off x="11995676" y="6347733"/>
            <a:ext cx="7010940" cy="6331294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514597A-7385-4FE7-844B-E92590A638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5369" t="67405"/>
          <a:stretch/>
        </xdr:blipFill>
        <xdr:spPr>
          <a:xfrm>
            <a:off x="19330759" y="7383390"/>
            <a:ext cx="5279203" cy="3202437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1B37-19ED-40E0-B1BE-5B17D97F9381}">
  <sheetPr>
    <pageSetUpPr fitToPage="1"/>
  </sheetPr>
  <dimension ref="B2:N67"/>
  <sheetViews>
    <sheetView showGridLines="0" zoomScale="70" zoomScaleNormal="70" workbookViewId="0">
      <selection activeCell="C7" sqref="C7:N9"/>
    </sheetView>
  </sheetViews>
  <sheetFormatPr defaultRowHeight="15.6" x14ac:dyDescent="0.3"/>
  <cols>
    <col min="1" max="1" width="5.59765625" customWidth="1"/>
    <col min="2" max="2" width="10.69921875" customWidth="1"/>
    <col min="3" max="3" width="4.59765625" customWidth="1"/>
    <col min="4" max="14" width="11.09765625" customWidth="1"/>
    <col min="15" max="15" width="5.59765625" customWidth="1"/>
    <col min="16" max="16" width="12" customWidth="1"/>
  </cols>
  <sheetData>
    <row r="2" spans="2:14" ht="27.6" x14ac:dyDescent="0.45">
      <c r="B2" s="82" t="s">
        <v>14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2:14" ht="20.399999999999999" x14ac:dyDescent="0.35">
      <c r="B3" s="83" t="s">
        <v>7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4" spans="2:14" x14ac:dyDescent="0.3">
      <c r="B4" s="84" t="s">
        <v>40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6" spans="2:14" ht="20.100000000000001" customHeight="1" x14ac:dyDescent="0.3">
      <c r="B6" s="4" t="s">
        <v>0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</row>
    <row r="7" spans="2:14" ht="20.100000000000001" customHeight="1" x14ac:dyDescent="0.3">
      <c r="B7" s="4" t="s">
        <v>3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8" spans="2:14" ht="20.100000000000001" customHeight="1" x14ac:dyDescent="0.3">
      <c r="B8" s="4" t="s">
        <v>1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</row>
    <row r="9" spans="2:14" ht="20.100000000000001" customHeight="1" x14ac:dyDescent="0.3">
      <c r="B9" s="4" t="s">
        <v>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</row>
    <row r="10" spans="2:14" ht="20.100000000000001" customHeight="1" x14ac:dyDescent="0.3">
      <c r="B10" s="4" t="s">
        <v>4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</row>
    <row r="11" spans="2:14" ht="16.2" thickBot="1" x14ac:dyDescent="0.35"/>
    <row r="12" spans="2:14" ht="9.9" customHeight="1" x14ac:dyDescent="0.3">
      <c r="C12" s="5"/>
      <c r="D12" s="6"/>
      <c r="E12" s="6"/>
      <c r="F12" s="6"/>
      <c r="G12" s="6"/>
      <c r="H12" s="6"/>
      <c r="I12" s="6"/>
      <c r="J12" s="6"/>
      <c r="K12" s="6"/>
      <c r="L12" s="6"/>
      <c r="M12" s="6"/>
      <c r="N12" s="7"/>
    </row>
    <row r="13" spans="2:14" x14ac:dyDescent="0.3">
      <c r="C13" s="8"/>
      <c r="D13" s="9" t="s">
        <v>15</v>
      </c>
      <c r="N13" s="10"/>
    </row>
    <row r="14" spans="2:14" ht="15.75" customHeight="1" x14ac:dyDescent="0.3">
      <c r="C14" s="8"/>
      <c r="D14" s="89" t="s">
        <v>54</v>
      </c>
      <c r="E14" s="89"/>
      <c r="F14" s="89"/>
      <c r="G14" s="89"/>
      <c r="H14" s="89"/>
      <c r="I14" s="89"/>
      <c r="J14" s="89"/>
      <c r="K14" s="89"/>
      <c r="L14" s="89"/>
      <c r="M14" s="89"/>
      <c r="N14" s="10"/>
    </row>
    <row r="15" spans="2:14" ht="15.75" customHeight="1" x14ac:dyDescent="0.3">
      <c r="C15" s="8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10"/>
    </row>
    <row r="16" spans="2:14" x14ac:dyDescent="0.3">
      <c r="C16" s="8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10"/>
    </row>
    <row r="17" spans="3:14" ht="15.75" customHeight="1" x14ac:dyDescent="0.3">
      <c r="C17" s="8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10"/>
    </row>
    <row r="18" spans="3:14" ht="9.9" customHeight="1" thickBot="1" x14ac:dyDescent="0.35">
      <c r="C18" s="11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3"/>
    </row>
    <row r="19" spans="3:14" ht="9.75" customHeight="1" thickBot="1" x14ac:dyDescent="0.35">
      <c r="I19" s="14"/>
    </row>
    <row r="20" spans="3:14" ht="9.9" customHeight="1" x14ac:dyDescent="0.3">
      <c r="C20" s="15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</row>
    <row r="21" spans="3:14" ht="15.75" customHeight="1" x14ac:dyDescent="0.3">
      <c r="C21" s="8"/>
      <c r="D21" s="9" t="s">
        <v>13</v>
      </c>
      <c r="E21" s="16"/>
      <c r="F21" s="16"/>
      <c r="K21" s="17"/>
      <c r="L21" s="14" t="s">
        <v>8</v>
      </c>
      <c r="N21" s="10"/>
    </row>
    <row r="22" spans="3:14" x14ac:dyDescent="0.3">
      <c r="C22" s="8"/>
      <c r="K22" s="18"/>
      <c r="L22" s="14" t="s">
        <v>9</v>
      </c>
      <c r="N22" s="10"/>
    </row>
    <row r="23" spans="3:14" x14ac:dyDescent="0.3">
      <c r="C23" s="8"/>
      <c r="G23" s="19" t="s">
        <v>42</v>
      </c>
      <c r="H23" s="2"/>
      <c r="I23" t="s">
        <v>5</v>
      </c>
      <c r="N23" s="10"/>
    </row>
    <row r="24" spans="3:14" x14ac:dyDescent="0.3">
      <c r="C24" s="8"/>
      <c r="G24" s="19" t="s">
        <v>16</v>
      </c>
      <c r="H24" s="3"/>
      <c r="I24" t="s">
        <v>6</v>
      </c>
      <c r="J24" s="20" t="str">
        <f>IF(ISBLANK(H24)," ",IF(H24&lt;1,"Input percentage as a whole number, not a decimal",IF(H24&gt;100,"Percentage needs to be less than 100%"," ")))</f>
        <v xml:space="preserve"> </v>
      </c>
      <c r="N24" s="10"/>
    </row>
    <row r="25" spans="3:14" x14ac:dyDescent="0.3">
      <c r="C25" s="8"/>
      <c r="G25" s="19" t="s">
        <v>21</v>
      </c>
      <c r="H25" s="33">
        <f>H23*H24/100</f>
        <v>0</v>
      </c>
      <c r="I25" t="s">
        <v>5</v>
      </c>
      <c r="J25" s="20"/>
      <c r="N25" s="10"/>
    </row>
    <row r="26" spans="3:14" ht="9.75" customHeight="1" thickBot="1" x14ac:dyDescent="0.35">
      <c r="C26" s="11"/>
      <c r="D26" s="12"/>
      <c r="E26" s="12"/>
      <c r="F26" s="12"/>
      <c r="G26" s="26"/>
      <c r="H26" s="12"/>
      <c r="I26" s="12"/>
      <c r="J26" s="31"/>
      <c r="K26" s="12"/>
      <c r="L26" s="12"/>
      <c r="M26" s="12"/>
      <c r="N26" s="13"/>
    </row>
    <row r="27" spans="3:14" ht="9.75" customHeight="1" thickBot="1" x14ac:dyDescent="0.35">
      <c r="G27" s="19"/>
      <c r="J27" s="20"/>
    </row>
    <row r="28" spans="3:14" ht="9.75" customHeight="1" x14ac:dyDescent="0.3">
      <c r="C28" s="5"/>
      <c r="D28" s="6"/>
      <c r="E28" s="6"/>
      <c r="F28" s="6"/>
      <c r="G28" s="25"/>
      <c r="H28" s="6"/>
      <c r="I28" s="6"/>
      <c r="J28" s="32"/>
      <c r="K28" s="6"/>
      <c r="L28" s="6"/>
      <c r="M28" s="6"/>
      <c r="N28" s="7"/>
    </row>
    <row r="29" spans="3:14" x14ac:dyDescent="0.3">
      <c r="C29" s="8"/>
      <c r="D29" s="9" t="s">
        <v>48</v>
      </c>
      <c r="G29" s="19"/>
      <c r="J29" s="20"/>
      <c r="N29" s="10"/>
    </row>
    <row r="30" spans="3:14" x14ac:dyDescent="0.3">
      <c r="C30" s="8"/>
      <c r="N30" s="10"/>
    </row>
    <row r="31" spans="3:14" x14ac:dyDescent="0.3">
      <c r="C31" s="8"/>
      <c r="G31" s="19" t="s">
        <v>49</v>
      </c>
      <c r="H31" s="21">
        <f>0.2*H23*H24/100</f>
        <v>0</v>
      </c>
      <c r="I31" t="s">
        <v>5</v>
      </c>
      <c r="J31" t="s">
        <v>28</v>
      </c>
      <c r="N31" s="10"/>
    </row>
    <row r="32" spans="3:14" x14ac:dyDescent="0.3">
      <c r="C32" s="8"/>
      <c r="G32" s="19" t="s">
        <v>55</v>
      </c>
      <c r="H32" s="21">
        <f>H31*0.1</f>
        <v>0</v>
      </c>
      <c r="I32" t="s">
        <v>5</v>
      </c>
      <c r="J32" t="s">
        <v>29</v>
      </c>
      <c r="N32" s="10"/>
    </row>
    <row r="33" spans="3:14" ht="4.5" customHeight="1" x14ac:dyDescent="0.3">
      <c r="C33" s="8"/>
      <c r="G33" s="19"/>
      <c r="H33" s="34"/>
      <c r="N33" s="10"/>
    </row>
    <row r="34" spans="3:14" x14ac:dyDescent="0.3">
      <c r="C34" s="8"/>
      <c r="G34" s="35" t="s">
        <v>32</v>
      </c>
      <c r="H34" s="37"/>
      <c r="I34" s="36" t="s">
        <v>5</v>
      </c>
      <c r="J34" s="90" t="s">
        <v>46</v>
      </c>
      <c r="K34" s="90"/>
      <c r="L34" s="90"/>
      <c r="M34" s="90"/>
      <c r="N34" s="91"/>
    </row>
    <row r="35" spans="3:14" x14ac:dyDescent="0.3">
      <c r="C35" s="8"/>
      <c r="G35" s="19" t="s">
        <v>52</v>
      </c>
      <c r="H35" s="21">
        <f>H34*0.1</f>
        <v>0</v>
      </c>
      <c r="I35" t="s">
        <v>5</v>
      </c>
      <c r="J35" s="90"/>
      <c r="K35" s="90"/>
      <c r="L35" s="90"/>
      <c r="M35" s="90"/>
      <c r="N35" s="91"/>
    </row>
    <row r="36" spans="3:14" x14ac:dyDescent="0.3">
      <c r="C36" s="8"/>
      <c r="D36" s="40" t="str">
        <f>IF(H34=0,"",IF(H34&lt;H31,"Warning, actual UIA apportioned must be equal to or greater than minimum UIA required.",""))</f>
        <v/>
      </c>
      <c r="G36" s="19"/>
      <c r="H36" s="34"/>
      <c r="J36" s="38"/>
      <c r="K36" s="38"/>
      <c r="L36" s="38"/>
      <c r="M36" s="38"/>
      <c r="N36" s="39"/>
    </row>
    <row r="37" spans="3:14" ht="9.9" customHeight="1" thickBot="1" x14ac:dyDescent="0.35"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3"/>
    </row>
    <row r="38" spans="3:14" ht="9.9" customHeight="1" thickBot="1" x14ac:dyDescent="0.35"/>
    <row r="39" spans="3:14" ht="9.9" customHeight="1" x14ac:dyDescent="0.3">
      <c r="C39" s="15"/>
      <c r="D39" s="6"/>
      <c r="E39" s="6"/>
      <c r="F39" s="6"/>
      <c r="G39" s="6"/>
      <c r="H39" s="6"/>
      <c r="I39" s="6"/>
      <c r="J39" s="6"/>
      <c r="K39" s="6"/>
      <c r="L39" s="6"/>
      <c r="M39" s="6"/>
      <c r="N39" s="7"/>
    </row>
    <row r="40" spans="3:14" ht="15.75" customHeight="1" x14ac:dyDescent="0.3">
      <c r="C40" s="8"/>
      <c r="D40" s="9" t="s">
        <v>37</v>
      </c>
      <c r="E40" s="16"/>
      <c r="F40" s="16"/>
      <c r="L40" s="14"/>
      <c r="N40" s="10"/>
    </row>
    <row r="41" spans="3:14" ht="15.75" customHeight="1" thickBot="1" x14ac:dyDescent="0.35">
      <c r="C41" s="8"/>
      <c r="L41" s="14"/>
      <c r="N41" s="10"/>
    </row>
    <row r="42" spans="3:14" ht="15.75" customHeight="1" thickBot="1" x14ac:dyDescent="0.35">
      <c r="C42" s="8"/>
      <c r="G42" s="28" t="s">
        <v>33</v>
      </c>
      <c r="H42" s="27"/>
      <c r="I42" s="4" t="s">
        <v>5</v>
      </c>
      <c r="N42" s="10"/>
    </row>
    <row r="43" spans="3:14" ht="15.75" customHeight="1" x14ac:dyDescent="0.3">
      <c r="C43" s="8"/>
      <c r="D43" s="20" t="str">
        <f>IF(H42=0,"",IF(H42&lt;H35,"Warning: Actual RPA allotted is less than minimum RPA required as calculated in Section 3.",""))</f>
        <v/>
      </c>
      <c r="N43" s="10"/>
    </row>
    <row r="44" spans="3:14" ht="9.9" customHeight="1" thickBot="1" x14ac:dyDescent="0.35">
      <c r="C44" s="11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3"/>
    </row>
    <row r="45" spans="3:14" ht="9.9" customHeight="1" thickBot="1" x14ac:dyDescent="0.35"/>
    <row r="46" spans="3:14" ht="9.9" customHeight="1" x14ac:dyDescent="0.3">
      <c r="C46" s="5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3:14" x14ac:dyDescent="0.3">
      <c r="C47" s="8"/>
      <c r="D47" s="9" t="s">
        <v>38</v>
      </c>
      <c r="E47" s="16"/>
      <c r="F47" s="16"/>
      <c r="N47" s="10"/>
    </row>
    <row r="48" spans="3:14" x14ac:dyDescent="0.3">
      <c r="C48" s="8"/>
      <c r="D48" t="s">
        <v>50</v>
      </c>
      <c r="N48" s="10"/>
    </row>
    <row r="49" spans="3:14" x14ac:dyDescent="0.3">
      <c r="C49" s="8"/>
      <c r="N49" s="10"/>
    </row>
    <row r="50" spans="3:14" x14ac:dyDescent="0.3">
      <c r="C50" s="8"/>
      <c r="F50" s="85" t="s">
        <v>43</v>
      </c>
      <c r="G50" s="22" t="s">
        <v>11</v>
      </c>
      <c r="H50" s="22" t="s">
        <v>12</v>
      </c>
      <c r="N50" s="10"/>
    </row>
    <row r="51" spans="3:14" x14ac:dyDescent="0.3">
      <c r="C51" s="8"/>
      <c r="F51" s="86"/>
      <c r="G51" s="23" t="s">
        <v>10</v>
      </c>
      <c r="H51" s="23" t="s">
        <v>10</v>
      </c>
      <c r="N51" s="10"/>
    </row>
    <row r="52" spans="3:14" x14ac:dyDescent="0.3">
      <c r="C52" s="8"/>
      <c r="F52" s="1"/>
      <c r="G52" s="24"/>
      <c r="H52" s="24"/>
      <c r="I52" s="20" t="str">
        <f>IF(ISBLANK(H52)," ",IF(H52&lt;G52*0.1,"Warning: RPA less than 10% of UIA; Reduce UIA or Increase RPA.",IF(G52&gt;$H$23*$H$24/100,"Warning: UIA greater than Total Impervious Area; Reduce UIA."," ")))</f>
        <v xml:space="preserve"> </v>
      </c>
      <c r="N52" s="10"/>
    </row>
    <row r="53" spans="3:14" x14ac:dyDescent="0.3">
      <c r="C53" s="8"/>
      <c r="F53" s="1"/>
      <c r="G53" s="24"/>
      <c r="H53" s="24"/>
      <c r="I53" s="20" t="str">
        <f t="shared" ref="I53:I65" si="0">IF(ISBLANK(H53)," ",IF(H53&lt;G53*0.1,"Warning: RPA less than 10% of UIA; Reduce UIA or Increase RPA.",IF(G53&gt;$H$23*$H$24/100,"Warning: UIA greater than Total Impervious Area; Reduce UIA."," ")))</f>
        <v xml:space="preserve"> </v>
      </c>
      <c r="N53" s="10"/>
    </row>
    <row r="54" spans="3:14" x14ac:dyDescent="0.3">
      <c r="C54" s="8"/>
      <c r="F54" s="1"/>
      <c r="G54" s="24"/>
      <c r="H54" s="24"/>
      <c r="I54" s="20" t="str">
        <f t="shared" si="0"/>
        <v xml:space="preserve"> </v>
      </c>
      <c r="N54" s="10"/>
    </row>
    <row r="55" spans="3:14" x14ac:dyDescent="0.3">
      <c r="C55" s="8"/>
      <c r="F55" s="1"/>
      <c r="G55" s="24"/>
      <c r="H55" s="24"/>
      <c r="I55" s="20" t="str">
        <f t="shared" si="0"/>
        <v xml:space="preserve"> </v>
      </c>
      <c r="N55" s="10"/>
    </row>
    <row r="56" spans="3:14" x14ac:dyDescent="0.3">
      <c r="C56" s="8"/>
      <c r="F56" s="1"/>
      <c r="G56" s="24"/>
      <c r="H56" s="24"/>
      <c r="I56" s="20" t="str">
        <f t="shared" si="0"/>
        <v xml:space="preserve"> </v>
      </c>
      <c r="N56" s="10"/>
    </row>
    <row r="57" spans="3:14" x14ac:dyDescent="0.3">
      <c r="C57" s="8"/>
      <c r="F57" s="1"/>
      <c r="G57" s="24"/>
      <c r="H57" s="24"/>
      <c r="I57" s="20" t="str">
        <f t="shared" si="0"/>
        <v xml:space="preserve"> </v>
      </c>
      <c r="N57" s="10"/>
    </row>
    <row r="58" spans="3:14" x14ac:dyDescent="0.3">
      <c r="C58" s="8"/>
      <c r="F58" s="1"/>
      <c r="G58" s="24"/>
      <c r="H58" s="24"/>
      <c r="I58" s="20" t="str">
        <f t="shared" si="0"/>
        <v xml:space="preserve"> </v>
      </c>
      <c r="N58" s="10"/>
    </row>
    <row r="59" spans="3:14" x14ac:dyDescent="0.3">
      <c r="C59" s="8"/>
      <c r="F59" s="1"/>
      <c r="G59" s="24"/>
      <c r="H59" s="24"/>
      <c r="I59" s="20" t="str">
        <f t="shared" si="0"/>
        <v xml:space="preserve"> </v>
      </c>
      <c r="N59" s="10"/>
    </row>
    <row r="60" spans="3:14" x14ac:dyDescent="0.3">
      <c r="C60" s="8"/>
      <c r="F60" s="1"/>
      <c r="G60" s="24"/>
      <c r="H60" s="24"/>
      <c r="I60" s="20" t="str">
        <f t="shared" si="0"/>
        <v xml:space="preserve"> </v>
      </c>
      <c r="N60" s="10"/>
    </row>
    <row r="61" spans="3:14" x14ac:dyDescent="0.3">
      <c r="C61" s="8"/>
      <c r="F61" s="1"/>
      <c r="G61" s="24"/>
      <c r="H61" s="24"/>
      <c r="I61" s="20" t="str">
        <f t="shared" si="0"/>
        <v xml:space="preserve"> </v>
      </c>
      <c r="N61" s="10"/>
    </row>
    <row r="62" spans="3:14" x14ac:dyDescent="0.3">
      <c r="C62" s="8"/>
      <c r="F62" s="1"/>
      <c r="G62" s="24"/>
      <c r="H62" s="24"/>
      <c r="I62" s="20" t="str">
        <f t="shared" si="0"/>
        <v xml:space="preserve"> </v>
      </c>
      <c r="N62" s="10"/>
    </row>
    <row r="63" spans="3:14" x14ac:dyDescent="0.3">
      <c r="C63" s="8"/>
      <c r="F63" s="1"/>
      <c r="G63" s="24"/>
      <c r="H63" s="24"/>
      <c r="I63" s="20" t="str">
        <f t="shared" si="0"/>
        <v xml:space="preserve"> </v>
      </c>
      <c r="N63" s="10"/>
    </row>
    <row r="64" spans="3:14" x14ac:dyDescent="0.3">
      <c r="C64" s="8"/>
      <c r="F64" s="1"/>
      <c r="G64" s="24"/>
      <c r="H64" s="24"/>
      <c r="I64" s="20" t="str">
        <f t="shared" si="0"/>
        <v xml:space="preserve"> </v>
      </c>
      <c r="N64" s="10"/>
    </row>
    <row r="65" spans="3:14" ht="16.2" thickBot="1" x14ac:dyDescent="0.35">
      <c r="C65" s="8"/>
      <c r="F65" s="1"/>
      <c r="G65" s="29"/>
      <c r="H65" s="29"/>
      <c r="I65" s="20" t="str">
        <f t="shared" si="0"/>
        <v xml:space="preserve"> </v>
      </c>
      <c r="N65" s="10"/>
    </row>
    <row r="66" spans="3:14" ht="16.2" thickBot="1" x14ac:dyDescent="0.35">
      <c r="C66" s="8"/>
      <c r="F66" s="28" t="s">
        <v>34</v>
      </c>
      <c r="G66" s="30">
        <f>SUM(G52:G65)</f>
        <v>0</v>
      </c>
      <c r="H66" s="30">
        <f>SUM(H52:H65)</f>
        <v>0</v>
      </c>
      <c r="I66" s="20" t="str">
        <f>IF(G66=0,"",IF(G66&lt;H34,IF(H66&lt;H35,"Warning: Total UIA and RPA is less than actual minimum required as calculated in Section 3.","Warning: Total UIA is less than actual minimum required as calculated in Section 3."),IF(H66&lt;H35,"Warning: Total RPA is less than actual minimum required as calculated in Section 3."," ")))</f>
        <v/>
      </c>
      <c r="N66" s="10"/>
    </row>
    <row r="67" spans="3:14" ht="9.9" customHeight="1" thickBot="1" x14ac:dyDescent="0.35">
      <c r="C67" s="11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3"/>
    </row>
  </sheetData>
  <sheetProtection algorithmName="SHA-512" hashValue="otxOnNwIXlLhBaS0hwy/gVA1l9RX5FsgKe6L+7AH2KWGSzJyKA7ZFh9qWRBne9PHi9KMNkQdJVI3ywqYGebdHg==" saltValue="4TUPKX5KGF2n8if+LOQtNg==" spinCount="100000" sheet="1" selectLockedCells="1"/>
  <mergeCells count="11">
    <mergeCell ref="B2:N2"/>
    <mergeCell ref="B3:N3"/>
    <mergeCell ref="B4:N4"/>
    <mergeCell ref="F50:F51"/>
    <mergeCell ref="C6:N6"/>
    <mergeCell ref="C10:N10"/>
    <mergeCell ref="C9:N9"/>
    <mergeCell ref="C8:N8"/>
    <mergeCell ref="C7:N7"/>
    <mergeCell ref="D14:M17"/>
    <mergeCell ref="J34:N35"/>
  </mergeCells>
  <conditionalFormatting sqref="G66">
    <cfRule type="cellIs" dxfId="15" priority="2" operator="lessThan">
      <formula>$H$34</formula>
    </cfRule>
  </conditionalFormatting>
  <conditionalFormatting sqref="H66">
    <cfRule type="cellIs" dxfId="14" priority="1" operator="lessThan">
      <formula>$H$35</formula>
    </cfRule>
  </conditionalFormatting>
  <pageMargins left="0.7" right="0.7" top="0.75" bottom="0.75" header="0.3" footer="0.3"/>
  <pageSetup scale="64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0F901-A6E2-4830-83EF-AF1CD3DE3E6E}">
  <sheetPr>
    <pageSetUpPr fitToPage="1"/>
  </sheetPr>
  <dimension ref="B2:N67"/>
  <sheetViews>
    <sheetView showGridLines="0" zoomScale="70" zoomScaleNormal="70" workbookViewId="0">
      <selection activeCell="G55" sqref="G55"/>
    </sheetView>
  </sheetViews>
  <sheetFormatPr defaultRowHeight="15.6" x14ac:dyDescent="0.3"/>
  <cols>
    <col min="1" max="1" width="5.59765625" customWidth="1"/>
    <col min="2" max="2" width="10.69921875" customWidth="1"/>
    <col min="3" max="3" width="4.59765625" customWidth="1"/>
    <col min="4" max="14" width="11.09765625" customWidth="1"/>
    <col min="15" max="15" width="5.59765625" customWidth="1"/>
    <col min="16" max="16" width="12" customWidth="1"/>
  </cols>
  <sheetData>
    <row r="2" spans="2:14" ht="27.6" x14ac:dyDescent="0.45">
      <c r="B2" s="82" t="s">
        <v>14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2:14" ht="20.399999999999999" x14ac:dyDescent="0.35">
      <c r="B3" s="83" t="s">
        <v>7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4" spans="2:14" x14ac:dyDescent="0.3">
      <c r="B4" s="84" t="s">
        <v>39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6" spans="2:14" ht="20.100000000000001" customHeight="1" x14ac:dyDescent="0.3">
      <c r="B6" s="4" t="s">
        <v>0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</row>
    <row r="7" spans="2:14" ht="20.100000000000001" customHeight="1" x14ac:dyDescent="0.3">
      <c r="B7" s="4" t="s">
        <v>3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8" spans="2:14" ht="20.100000000000001" customHeight="1" x14ac:dyDescent="0.3">
      <c r="B8" s="4" t="s">
        <v>1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</row>
    <row r="9" spans="2:14" ht="20.100000000000001" customHeight="1" x14ac:dyDescent="0.3">
      <c r="B9" s="4" t="s">
        <v>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</row>
    <row r="10" spans="2:14" ht="20.100000000000001" customHeight="1" x14ac:dyDescent="0.3">
      <c r="B10" s="4" t="s">
        <v>4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</row>
    <row r="11" spans="2:14" ht="16.2" thickBot="1" x14ac:dyDescent="0.35"/>
    <row r="12" spans="2:14" ht="9.9" customHeight="1" x14ac:dyDescent="0.3">
      <c r="C12" s="5"/>
      <c r="D12" s="6"/>
      <c r="E12" s="6"/>
      <c r="F12" s="6"/>
      <c r="G12" s="6"/>
      <c r="H12" s="6"/>
      <c r="I12" s="6"/>
      <c r="J12" s="6"/>
      <c r="K12" s="6"/>
      <c r="L12" s="6"/>
      <c r="M12" s="6"/>
      <c r="N12" s="7"/>
    </row>
    <row r="13" spans="2:14" x14ac:dyDescent="0.3">
      <c r="C13" s="8"/>
      <c r="D13" s="9" t="s">
        <v>15</v>
      </c>
      <c r="N13" s="10"/>
    </row>
    <row r="14" spans="2:14" ht="15.75" customHeight="1" x14ac:dyDescent="0.3">
      <c r="C14" s="8"/>
      <c r="D14" s="89" t="s">
        <v>54</v>
      </c>
      <c r="E14" s="89"/>
      <c r="F14" s="89"/>
      <c r="G14" s="89"/>
      <c r="H14" s="89"/>
      <c r="I14" s="89"/>
      <c r="J14" s="89"/>
      <c r="K14" s="89"/>
      <c r="L14" s="89"/>
      <c r="M14" s="89"/>
      <c r="N14" s="10"/>
    </row>
    <row r="15" spans="2:14" ht="15.75" customHeight="1" x14ac:dyDescent="0.3">
      <c r="C15" s="8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10"/>
    </row>
    <row r="16" spans="2:14" x14ac:dyDescent="0.3">
      <c r="C16" s="8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10"/>
    </row>
    <row r="17" spans="3:14" ht="15.75" customHeight="1" x14ac:dyDescent="0.3">
      <c r="C17" s="8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10"/>
    </row>
    <row r="18" spans="3:14" ht="9.9" customHeight="1" thickBot="1" x14ac:dyDescent="0.35">
      <c r="C18" s="11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3"/>
    </row>
    <row r="19" spans="3:14" ht="9.75" customHeight="1" thickBot="1" x14ac:dyDescent="0.35">
      <c r="I19" s="14"/>
    </row>
    <row r="20" spans="3:14" ht="9.9" customHeight="1" x14ac:dyDescent="0.3">
      <c r="C20" s="15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</row>
    <row r="21" spans="3:14" ht="15.75" customHeight="1" x14ac:dyDescent="0.3">
      <c r="C21" s="8"/>
      <c r="D21" s="9" t="s">
        <v>13</v>
      </c>
      <c r="E21" s="16"/>
      <c r="F21" s="16"/>
      <c r="K21" s="17"/>
      <c r="L21" s="14" t="s">
        <v>8</v>
      </c>
      <c r="N21" s="10"/>
    </row>
    <row r="22" spans="3:14" x14ac:dyDescent="0.3">
      <c r="C22" s="8"/>
      <c r="K22" s="18"/>
      <c r="L22" s="14" t="s">
        <v>9</v>
      </c>
      <c r="N22" s="10"/>
    </row>
    <row r="23" spans="3:14" x14ac:dyDescent="0.3">
      <c r="C23" s="8"/>
      <c r="G23" s="19" t="s">
        <v>42</v>
      </c>
      <c r="H23" s="2"/>
      <c r="I23" t="s">
        <v>5</v>
      </c>
      <c r="N23" s="10"/>
    </row>
    <row r="24" spans="3:14" x14ac:dyDescent="0.3">
      <c r="C24" s="8"/>
      <c r="G24" s="19" t="s">
        <v>16</v>
      </c>
      <c r="H24" s="3"/>
      <c r="I24" t="s">
        <v>6</v>
      </c>
      <c r="J24" s="20" t="str">
        <f>IF(ISBLANK(H24)," ",IF(H24&lt;1,"Input percentage as a whole number, not a decimal",IF(H24&gt;100,"Percentage needs to be less than 100%"," ")))</f>
        <v xml:space="preserve"> </v>
      </c>
      <c r="N24" s="10"/>
    </row>
    <row r="25" spans="3:14" x14ac:dyDescent="0.3">
      <c r="C25" s="8"/>
      <c r="G25" s="19" t="s">
        <v>21</v>
      </c>
      <c r="H25" s="33">
        <f>H23*H24/100</f>
        <v>0</v>
      </c>
      <c r="I25" t="s">
        <v>5</v>
      </c>
      <c r="J25" s="20"/>
      <c r="N25" s="10"/>
    </row>
    <row r="26" spans="3:14" ht="9.75" customHeight="1" thickBot="1" x14ac:dyDescent="0.35">
      <c r="C26" s="11"/>
      <c r="D26" s="12"/>
      <c r="E26" s="12"/>
      <c r="F26" s="12"/>
      <c r="G26" s="26"/>
      <c r="H26" s="12"/>
      <c r="I26" s="12"/>
      <c r="J26" s="31"/>
      <c r="K26" s="12"/>
      <c r="L26" s="12"/>
      <c r="M26" s="12"/>
      <c r="N26" s="13"/>
    </row>
    <row r="27" spans="3:14" ht="9.75" customHeight="1" thickBot="1" x14ac:dyDescent="0.35">
      <c r="G27" s="19"/>
      <c r="J27" s="20"/>
    </row>
    <row r="28" spans="3:14" ht="9.75" customHeight="1" x14ac:dyDescent="0.3">
      <c r="C28" s="5"/>
      <c r="D28" s="6"/>
      <c r="E28" s="6"/>
      <c r="F28" s="6"/>
      <c r="G28" s="25"/>
      <c r="H28" s="6"/>
      <c r="I28" s="6"/>
      <c r="J28" s="32"/>
      <c r="K28" s="6"/>
      <c r="L28" s="6"/>
      <c r="M28" s="6"/>
      <c r="N28" s="7"/>
    </row>
    <row r="29" spans="3:14" x14ac:dyDescent="0.3">
      <c r="C29" s="8"/>
      <c r="D29" s="9" t="s">
        <v>48</v>
      </c>
      <c r="G29" s="19"/>
      <c r="J29" s="20"/>
      <c r="N29" s="10"/>
    </row>
    <row r="30" spans="3:14" x14ac:dyDescent="0.3">
      <c r="C30" s="8"/>
      <c r="N30" s="10"/>
    </row>
    <row r="31" spans="3:14" x14ac:dyDescent="0.3">
      <c r="C31" s="8"/>
      <c r="G31" s="19" t="s">
        <v>49</v>
      </c>
      <c r="H31" s="21">
        <f>0.2*H23*H24/100</f>
        <v>0</v>
      </c>
      <c r="I31" t="s">
        <v>5</v>
      </c>
      <c r="J31" t="s">
        <v>28</v>
      </c>
      <c r="N31" s="10"/>
    </row>
    <row r="32" spans="3:14" x14ac:dyDescent="0.3">
      <c r="C32" s="8"/>
      <c r="G32" s="19" t="s">
        <v>55</v>
      </c>
      <c r="H32" s="21">
        <f>H31*0.1</f>
        <v>0</v>
      </c>
      <c r="I32" t="s">
        <v>5</v>
      </c>
      <c r="J32" t="s">
        <v>29</v>
      </c>
      <c r="N32" s="10"/>
    </row>
    <row r="33" spans="3:14" ht="4.5" customHeight="1" x14ac:dyDescent="0.3">
      <c r="C33" s="8"/>
      <c r="G33" s="19"/>
      <c r="H33" s="34"/>
      <c r="N33" s="10"/>
    </row>
    <row r="34" spans="3:14" x14ac:dyDescent="0.3">
      <c r="C34" s="8"/>
      <c r="G34" s="35" t="s">
        <v>32</v>
      </c>
      <c r="H34" s="37"/>
      <c r="I34" s="36" t="s">
        <v>5</v>
      </c>
      <c r="J34" s="90" t="s">
        <v>46</v>
      </c>
      <c r="K34" s="90"/>
      <c r="L34" s="90"/>
      <c r="M34" s="90"/>
      <c r="N34" s="91"/>
    </row>
    <row r="35" spans="3:14" x14ac:dyDescent="0.3">
      <c r="C35" s="8"/>
      <c r="G35" s="19" t="s">
        <v>52</v>
      </c>
      <c r="H35" s="21">
        <f>H34*0.1</f>
        <v>0</v>
      </c>
      <c r="I35" t="s">
        <v>5</v>
      </c>
      <c r="J35" s="90"/>
      <c r="K35" s="90"/>
      <c r="L35" s="90"/>
      <c r="M35" s="90"/>
      <c r="N35" s="91"/>
    </row>
    <row r="36" spans="3:14" x14ac:dyDescent="0.3">
      <c r="C36" s="8"/>
      <c r="D36" s="40" t="str">
        <f>IF(H34=0,"",IF(H34&lt;H31,"Warning, actual UIA apportioned must be equal to or greater than minimum UIA required.",""))</f>
        <v/>
      </c>
      <c r="G36" s="19"/>
      <c r="H36" s="34"/>
      <c r="J36" s="38"/>
      <c r="K36" s="38"/>
      <c r="L36" s="38"/>
      <c r="M36" s="38"/>
      <c r="N36" s="39"/>
    </row>
    <row r="37" spans="3:14" ht="9.9" customHeight="1" thickBot="1" x14ac:dyDescent="0.35"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3"/>
    </row>
    <row r="38" spans="3:14" ht="9.9" customHeight="1" thickBot="1" x14ac:dyDescent="0.35"/>
    <row r="39" spans="3:14" ht="9.9" customHeight="1" x14ac:dyDescent="0.3">
      <c r="C39" s="15"/>
      <c r="D39" s="6"/>
      <c r="E39" s="6"/>
      <c r="F39" s="6"/>
      <c r="G39" s="6"/>
      <c r="H39" s="6"/>
      <c r="I39" s="6"/>
      <c r="J39" s="6"/>
      <c r="K39" s="6"/>
      <c r="L39" s="6"/>
      <c r="M39" s="6"/>
      <c r="N39" s="7"/>
    </row>
    <row r="40" spans="3:14" ht="15.75" customHeight="1" x14ac:dyDescent="0.3">
      <c r="C40" s="8"/>
      <c r="D40" s="9" t="s">
        <v>37</v>
      </c>
      <c r="E40" s="16"/>
      <c r="F40" s="16"/>
      <c r="L40" s="14"/>
      <c r="N40" s="10"/>
    </row>
    <row r="41" spans="3:14" ht="15.75" customHeight="1" thickBot="1" x14ac:dyDescent="0.35">
      <c r="C41" s="8"/>
      <c r="L41" s="14"/>
      <c r="N41" s="10"/>
    </row>
    <row r="42" spans="3:14" ht="15.75" customHeight="1" thickBot="1" x14ac:dyDescent="0.35">
      <c r="C42" s="8"/>
      <c r="G42" s="28" t="s">
        <v>33</v>
      </c>
      <c r="H42" s="27"/>
      <c r="I42" s="4" t="s">
        <v>5</v>
      </c>
      <c r="J42" s="90" t="s">
        <v>53</v>
      </c>
      <c r="K42" s="90"/>
      <c r="L42" s="90"/>
      <c r="M42" s="90"/>
      <c r="N42" s="91"/>
    </row>
    <row r="43" spans="3:14" ht="15.75" customHeight="1" x14ac:dyDescent="0.3">
      <c r="C43" s="8"/>
      <c r="D43" s="20" t="str">
        <f>IF(H42=0,"",IF(H42&lt;H35,"Warning: Actual RPA allotted is less than minimum RPA required as calculated in Section 3.",""))</f>
        <v/>
      </c>
      <c r="J43" s="90"/>
      <c r="K43" s="90"/>
      <c r="L43" s="90"/>
      <c r="M43" s="90"/>
      <c r="N43" s="91"/>
    </row>
    <row r="44" spans="3:14" ht="9.9" customHeight="1" thickBot="1" x14ac:dyDescent="0.35">
      <c r="C44" s="11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3"/>
    </row>
    <row r="45" spans="3:14" ht="9.9" customHeight="1" thickBot="1" x14ac:dyDescent="0.35"/>
    <row r="46" spans="3:14" ht="9.9" customHeight="1" x14ac:dyDescent="0.3">
      <c r="C46" s="5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3:14" x14ac:dyDescent="0.3">
      <c r="C47" s="8"/>
      <c r="D47" s="9" t="s">
        <v>38</v>
      </c>
      <c r="E47" s="16"/>
      <c r="F47" s="16"/>
      <c r="N47" s="10"/>
    </row>
    <row r="48" spans="3:14" x14ac:dyDescent="0.3">
      <c r="C48" s="8"/>
      <c r="D48" t="s">
        <v>50</v>
      </c>
      <c r="N48" s="10"/>
    </row>
    <row r="49" spans="3:14" x14ac:dyDescent="0.3">
      <c r="C49" s="8"/>
      <c r="N49" s="10"/>
    </row>
    <row r="50" spans="3:14" x14ac:dyDescent="0.3">
      <c r="C50" s="8"/>
      <c r="F50" s="85" t="s">
        <v>43</v>
      </c>
      <c r="G50" s="22" t="s">
        <v>11</v>
      </c>
      <c r="H50" s="22" t="s">
        <v>12</v>
      </c>
      <c r="N50" s="10"/>
    </row>
    <row r="51" spans="3:14" x14ac:dyDescent="0.3">
      <c r="C51" s="8"/>
      <c r="F51" s="86"/>
      <c r="G51" s="23" t="s">
        <v>10</v>
      </c>
      <c r="H51" s="23" t="s">
        <v>10</v>
      </c>
      <c r="N51" s="10"/>
    </row>
    <row r="52" spans="3:14" x14ac:dyDescent="0.3">
      <c r="C52" s="8"/>
      <c r="F52" s="1"/>
      <c r="G52" s="24"/>
      <c r="H52" s="24"/>
      <c r="I52" s="20" t="str">
        <f>IF(ISBLANK(H52)," ",IF(H52&lt;G52*0.1,"Warning: RPA less than 10% of UIA; Reduce UIA or Increase RPA.",IF(G52&gt;$H$23*$H$24/100,"Warning: UIA greater than Total Impervious Area; Reduce UIA."," ")))</f>
        <v xml:space="preserve"> </v>
      </c>
      <c r="N52" s="10"/>
    </row>
    <row r="53" spans="3:14" x14ac:dyDescent="0.3">
      <c r="C53" s="8"/>
      <c r="F53" s="1"/>
      <c r="G53" s="24"/>
      <c r="H53" s="24"/>
      <c r="I53" s="20" t="str">
        <f t="shared" ref="I53:I65" si="0">IF(ISBLANK(H53)," ",IF(H53&lt;G53*0.1,"Warning: RPA less than 10% of UIA; Reduce UIA or Increase RPA.",IF(G53&gt;$H$23*$H$24/100,"Warning: UIA greater than Total Impervious Area; Reduce UIA."," ")))</f>
        <v xml:space="preserve"> </v>
      </c>
      <c r="N53" s="10"/>
    </row>
    <row r="54" spans="3:14" x14ac:dyDescent="0.3">
      <c r="C54" s="8"/>
      <c r="F54" s="1"/>
      <c r="G54" s="24"/>
      <c r="H54" s="24"/>
      <c r="I54" s="20" t="str">
        <f t="shared" si="0"/>
        <v xml:space="preserve"> </v>
      </c>
      <c r="N54" s="10"/>
    </row>
    <row r="55" spans="3:14" x14ac:dyDescent="0.3">
      <c r="C55" s="8"/>
      <c r="F55" s="1"/>
      <c r="G55" s="24"/>
      <c r="H55" s="24"/>
      <c r="I55" s="20" t="str">
        <f t="shared" si="0"/>
        <v xml:space="preserve"> </v>
      </c>
      <c r="N55" s="10"/>
    </row>
    <row r="56" spans="3:14" x14ac:dyDescent="0.3">
      <c r="C56" s="8"/>
      <c r="F56" s="1"/>
      <c r="G56" s="24"/>
      <c r="H56" s="24"/>
      <c r="I56" s="20" t="str">
        <f t="shared" si="0"/>
        <v xml:space="preserve"> </v>
      </c>
      <c r="N56" s="10"/>
    </row>
    <row r="57" spans="3:14" x14ac:dyDescent="0.3">
      <c r="C57" s="8"/>
      <c r="F57" s="1"/>
      <c r="G57" s="24"/>
      <c r="H57" s="24"/>
      <c r="I57" s="20" t="str">
        <f t="shared" si="0"/>
        <v xml:space="preserve"> </v>
      </c>
      <c r="N57" s="10"/>
    </row>
    <row r="58" spans="3:14" x14ac:dyDescent="0.3">
      <c r="C58" s="8"/>
      <c r="F58" s="1"/>
      <c r="G58" s="24"/>
      <c r="H58" s="24"/>
      <c r="I58" s="20" t="str">
        <f t="shared" si="0"/>
        <v xml:space="preserve"> </v>
      </c>
      <c r="N58" s="10"/>
    </row>
    <row r="59" spans="3:14" x14ac:dyDescent="0.3">
      <c r="C59" s="8"/>
      <c r="F59" s="1"/>
      <c r="G59" s="24"/>
      <c r="H59" s="24"/>
      <c r="I59" s="20" t="str">
        <f t="shared" si="0"/>
        <v xml:space="preserve"> </v>
      </c>
      <c r="N59" s="10"/>
    </row>
    <row r="60" spans="3:14" x14ac:dyDescent="0.3">
      <c r="C60" s="8"/>
      <c r="F60" s="1"/>
      <c r="G60" s="24"/>
      <c r="H60" s="24"/>
      <c r="I60" s="20" t="str">
        <f t="shared" si="0"/>
        <v xml:space="preserve"> </v>
      </c>
      <c r="N60" s="10"/>
    </row>
    <row r="61" spans="3:14" x14ac:dyDescent="0.3">
      <c r="C61" s="8"/>
      <c r="F61" s="1"/>
      <c r="G61" s="24"/>
      <c r="H61" s="24"/>
      <c r="I61" s="20" t="str">
        <f t="shared" si="0"/>
        <v xml:space="preserve"> </v>
      </c>
      <c r="N61" s="10"/>
    </row>
    <row r="62" spans="3:14" x14ac:dyDescent="0.3">
      <c r="C62" s="8"/>
      <c r="F62" s="1"/>
      <c r="G62" s="24"/>
      <c r="H62" s="24"/>
      <c r="I62" s="20" t="str">
        <f t="shared" si="0"/>
        <v xml:space="preserve"> </v>
      </c>
      <c r="N62" s="10"/>
    </row>
    <row r="63" spans="3:14" x14ac:dyDescent="0.3">
      <c r="C63" s="8"/>
      <c r="F63" s="1"/>
      <c r="G63" s="24"/>
      <c r="H63" s="24"/>
      <c r="I63" s="20" t="str">
        <f t="shared" si="0"/>
        <v xml:space="preserve"> </v>
      </c>
      <c r="N63" s="10"/>
    </row>
    <row r="64" spans="3:14" x14ac:dyDescent="0.3">
      <c r="C64" s="8"/>
      <c r="F64" s="1"/>
      <c r="G64" s="24"/>
      <c r="H64" s="24"/>
      <c r="I64" s="20" t="str">
        <f t="shared" si="0"/>
        <v xml:space="preserve"> </v>
      </c>
      <c r="N64" s="10"/>
    </row>
    <row r="65" spans="3:14" ht="16.2" thickBot="1" x14ac:dyDescent="0.35">
      <c r="C65" s="8"/>
      <c r="F65" s="1"/>
      <c r="G65" s="29"/>
      <c r="H65" s="29"/>
      <c r="I65" s="20" t="str">
        <f t="shared" si="0"/>
        <v xml:space="preserve"> </v>
      </c>
      <c r="N65" s="10"/>
    </row>
    <row r="66" spans="3:14" ht="16.2" thickBot="1" x14ac:dyDescent="0.35">
      <c r="C66" s="8"/>
      <c r="F66" s="28" t="s">
        <v>34</v>
      </c>
      <c r="G66" s="30">
        <f>SUM(G52:G65)</f>
        <v>0</v>
      </c>
      <c r="H66" s="30">
        <f>SUM(H52:H65)</f>
        <v>0</v>
      </c>
      <c r="I66" s="20" t="str">
        <f>IF(G66=0,"",IF(G66&lt;H34,IF(H66&lt;H35,"Warning: Total UIA and RPA is less than actual minimum required as calculated in Section 3.","Warning: Total UIA is less than actual minimum required as calculated in Section 3."),IF(H66&lt;H35,"Warning: Total RPA is less than actual minimum required as calculated in Section 3."," ")))</f>
        <v/>
      </c>
      <c r="N66" s="10"/>
    </row>
    <row r="67" spans="3:14" ht="9.9" customHeight="1" thickBot="1" x14ac:dyDescent="0.35">
      <c r="C67" s="11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3"/>
    </row>
  </sheetData>
  <sheetProtection algorithmName="SHA-512" hashValue="B82cC8dR6M0okJM/00qgP7eNVRcRcl5FTDkxqu7e4Wf/e9ekrxs0IGldtbOVnCESQMxpyDawgRma3QhW0it0HQ==" saltValue="lBysSTRCRcs0autZkgXBQQ==" spinCount="100000" sheet="1" selectLockedCells="1"/>
  <mergeCells count="12">
    <mergeCell ref="F50:F51"/>
    <mergeCell ref="C8:N8"/>
    <mergeCell ref="J42:N43"/>
    <mergeCell ref="B2:N2"/>
    <mergeCell ref="B3:N3"/>
    <mergeCell ref="B4:N4"/>
    <mergeCell ref="C6:N6"/>
    <mergeCell ref="C7:N7"/>
    <mergeCell ref="C9:N9"/>
    <mergeCell ref="C10:N10"/>
    <mergeCell ref="D14:M17"/>
    <mergeCell ref="J34:N35"/>
  </mergeCells>
  <conditionalFormatting sqref="G66">
    <cfRule type="cellIs" dxfId="13" priority="2" operator="lessThan">
      <formula>$H$34</formula>
    </cfRule>
  </conditionalFormatting>
  <conditionalFormatting sqref="H66">
    <cfRule type="cellIs" dxfId="12" priority="1" operator="lessThan">
      <formula>$H$35</formula>
    </cfRule>
  </conditionalFormatting>
  <pageMargins left="0.7" right="0.7" top="0.75" bottom="0.75" header="0.3" footer="0.3"/>
  <pageSetup scale="64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220BA-4C65-4A33-9500-8C09C91C7469}">
  <sheetPr>
    <pageSetUpPr fitToPage="1"/>
  </sheetPr>
  <dimension ref="B2:N79"/>
  <sheetViews>
    <sheetView showGridLines="0" topLeftCell="A8" zoomScale="80" zoomScaleNormal="80" workbookViewId="0">
      <selection activeCell="H42" sqref="H42"/>
    </sheetView>
  </sheetViews>
  <sheetFormatPr defaultColWidth="9" defaultRowHeight="15.6" x14ac:dyDescent="0.3"/>
  <cols>
    <col min="1" max="1" width="5.59765625" customWidth="1"/>
    <col min="2" max="2" width="10.69921875" customWidth="1"/>
    <col min="3" max="3" width="4.59765625" customWidth="1"/>
    <col min="4" max="14" width="11.09765625" customWidth="1"/>
    <col min="15" max="15" width="5.59765625" customWidth="1"/>
    <col min="16" max="16" width="12" customWidth="1"/>
  </cols>
  <sheetData>
    <row r="2" spans="2:14" ht="27.6" x14ac:dyDescent="0.45">
      <c r="B2" s="82" t="s">
        <v>14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2:14" ht="20.399999999999999" x14ac:dyDescent="0.35">
      <c r="B3" s="83" t="s">
        <v>7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4" spans="2:14" x14ac:dyDescent="0.3">
      <c r="B4" s="84" t="s">
        <v>47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6" spans="2:14" ht="20.100000000000001" customHeight="1" x14ac:dyDescent="0.3">
      <c r="B6" s="4" t="s">
        <v>0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</row>
    <row r="7" spans="2:14" ht="20.100000000000001" customHeight="1" x14ac:dyDescent="0.3">
      <c r="B7" s="4" t="s">
        <v>3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8" spans="2:14" ht="20.100000000000001" customHeight="1" x14ac:dyDescent="0.3">
      <c r="B8" s="4" t="s">
        <v>1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</row>
    <row r="9" spans="2:14" ht="20.100000000000001" customHeight="1" x14ac:dyDescent="0.3">
      <c r="B9" s="4" t="s">
        <v>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</row>
    <row r="10" spans="2:14" ht="20.100000000000001" customHeight="1" x14ac:dyDescent="0.3">
      <c r="B10" s="4" t="s">
        <v>4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</row>
    <row r="11" spans="2:14" ht="16.2" thickBot="1" x14ac:dyDescent="0.35"/>
    <row r="12" spans="2:14" ht="9.9" customHeight="1" x14ac:dyDescent="0.3">
      <c r="C12" s="5"/>
      <c r="D12" s="6"/>
      <c r="E12" s="6"/>
      <c r="F12" s="6"/>
      <c r="G12" s="6"/>
      <c r="H12" s="6"/>
      <c r="I12" s="6"/>
      <c r="J12" s="6"/>
      <c r="K12" s="6"/>
      <c r="L12" s="6"/>
      <c r="M12" s="6"/>
      <c r="N12" s="7"/>
    </row>
    <row r="13" spans="2:14" x14ac:dyDescent="0.3">
      <c r="C13" s="8"/>
      <c r="D13" s="9" t="s">
        <v>15</v>
      </c>
      <c r="N13" s="10"/>
    </row>
    <row r="14" spans="2:14" ht="15.75" customHeight="1" x14ac:dyDescent="0.3">
      <c r="C14" s="8"/>
      <c r="D14" s="89" t="s">
        <v>60</v>
      </c>
      <c r="E14" s="89"/>
      <c r="F14" s="89"/>
      <c r="G14" s="89"/>
      <c r="H14" s="89"/>
      <c r="I14" s="89"/>
      <c r="J14" s="89"/>
      <c r="K14" s="89"/>
      <c r="L14" s="89"/>
      <c r="M14" s="89"/>
      <c r="N14" s="10"/>
    </row>
    <row r="15" spans="2:14" ht="15.75" customHeight="1" x14ac:dyDescent="0.3">
      <c r="C15" s="8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10"/>
    </row>
    <row r="16" spans="2:14" x14ac:dyDescent="0.3">
      <c r="C16" s="8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10"/>
    </row>
    <row r="17" spans="3:14" ht="15.75" customHeight="1" x14ac:dyDescent="0.3">
      <c r="C17" s="8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10"/>
    </row>
    <row r="18" spans="3:14" ht="9.9" customHeight="1" thickBot="1" x14ac:dyDescent="0.35">
      <c r="C18" s="11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3"/>
    </row>
    <row r="19" spans="3:14" ht="9.75" customHeight="1" thickBot="1" x14ac:dyDescent="0.35">
      <c r="I19" s="14"/>
    </row>
    <row r="20" spans="3:14" ht="9.9" customHeight="1" x14ac:dyDescent="0.3">
      <c r="C20" s="15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</row>
    <row r="21" spans="3:14" ht="15.75" customHeight="1" x14ac:dyDescent="0.3">
      <c r="C21" s="8"/>
      <c r="D21" s="9" t="s">
        <v>13</v>
      </c>
      <c r="E21" s="16"/>
      <c r="F21" s="16"/>
      <c r="K21" s="17"/>
      <c r="L21" s="14" t="s">
        <v>8</v>
      </c>
      <c r="N21" s="10"/>
    </row>
    <row r="22" spans="3:14" x14ac:dyDescent="0.3">
      <c r="C22" s="8"/>
      <c r="K22" s="18"/>
      <c r="L22" s="14" t="s">
        <v>9</v>
      </c>
      <c r="N22" s="10"/>
    </row>
    <row r="23" spans="3:14" x14ac:dyDescent="0.3">
      <c r="C23" s="8"/>
      <c r="G23" s="19" t="s">
        <v>42</v>
      </c>
      <c r="H23" s="2"/>
      <c r="I23" t="s">
        <v>5</v>
      </c>
      <c r="N23" s="10"/>
    </row>
    <row r="24" spans="3:14" x14ac:dyDescent="0.3">
      <c r="C24" s="8"/>
      <c r="G24" s="19" t="s">
        <v>16</v>
      </c>
      <c r="H24" s="3"/>
      <c r="I24" t="s">
        <v>6</v>
      </c>
      <c r="J24" s="20" t="str">
        <f>IF(ISBLANK(H24)," ",IF(H24&lt;1,"Input percentage as a whole number, not a decimal",IF(H24&gt;100,"Percentage needs to be less than 100%"," ")))</f>
        <v xml:space="preserve"> </v>
      </c>
      <c r="N24" s="10"/>
    </row>
    <row r="25" spans="3:14" x14ac:dyDescent="0.3">
      <c r="C25" s="8"/>
      <c r="G25" s="19" t="s">
        <v>21</v>
      </c>
      <c r="H25" s="21">
        <f>H23*H24/100</f>
        <v>0</v>
      </c>
      <c r="I25" t="s">
        <v>5</v>
      </c>
      <c r="J25" s="20"/>
      <c r="N25" s="10"/>
    </row>
    <row r="26" spans="3:14" ht="9.75" customHeight="1" thickBot="1" x14ac:dyDescent="0.35">
      <c r="C26" s="11"/>
      <c r="D26" s="12"/>
      <c r="E26" s="12"/>
      <c r="F26" s="12"/>
      <c r="G26" s="26"/>
      <c r="H26" s="41"/>
      <c r="I26" s="12"/>
      <c r="J26" s="31"/>
      <c r="K26" s="12"/>
      <c r="L26" s="12"/>
      <c r="M26" s="12"/>
      <c r="N26" s="13"/>
    </row>
    <row r="27" spans="3:14" ht="9.75" customHeight="1" thickBot="1" x14ac:dyDescent="0.35"/>
    <row r="28" spans="3:14" ht="9.75" customHeight="1" x14ac:dyDescent="0.3">
      <c r="C28" s="42"/>
      <c r="D28" s="6"/>
      <c r="E28" s="6"/>
      <c r="F28" s="6"/>
      <c r="G28" s="25"/>
      <c r="H28" s="43"/>
      <c r="I28" s="6"/>
      <c r="J28" s="6"/>
      <c r="K28" s="6"/>
      <c r="L28" s="6"/>
      <c r="M28" s="6"/>
      <c r="N28" s="7"/>
    </row>
    <row r="29" spans="3:14" ht="15.75" customHeight="1" x14ac:dyDescent="0.3">
      <c r="C29" s="44"/>
      <c r="D29" s="9" t="s">
        <v>61</v>
      </c>
      <c r="G29" s="19"/>
      <c r="H29" s="45"/>
      <c r="N29" s="10"/>
    </row>
    <row r="30" spans="3:14" ht="15.75" customHeight="1" x14ac:dyDescent="0.3">
      <c r="C30" s="44"/>
      <c r="D30" s="9"/>
      <c r="G30" s="19"/>
      <c r="H30" s="45"/>
      <c r="N30" s="10"/>
    </row>
    <row r="31" spans="3:14" x14ac:dyDescent="0.3">
      <c r="C31" s="8"/>
      <c r="G31" s="19" t="s">
        <v>24</v>
      </c>
      <c r="H31" s="21">
        <f>H25*0.2</f>
        <v>0</v>
      </c>
      <c r="I31" t="s">
        <v>5</v>
      </c>
      <c r="J31" s="36" t="s">
        <v>28</v>
      </c>
      <c r="N31" s="10"/>
    </row>
    <row r="32" spans="3:14" x14ac:dyDescent="0.3">
      <c r="C32" s="44"/>
      <c r="G32" s="19" t="s">
        <v>62</v>
      </c>
      <c r="H32" s="21">
        <f>0.8*H31*0.5/12</f>
        <v>0</v>
      </c>
      <c r="I32" t="s">
        <v>23</v>
      </c>
      <c r="J32" s="36" t="s">
        <v>30</v>
      </c>
      <c r="N32" s="10"/>
    </row>
    <row r="33" spans="3:14" ht="4.5" customHeight="1" x14ac:dyDescent="0.3">
      <c r="C33" s="44"/>
      <c r="G33" s="19"/>
      <c r="H33" s="34"/>
      <c r="J33" s="36"/>
      <c r="N33" s="10"/>
    </row>
    <row r="34" spans="3:14" ht="15.75" customHeight="1" x14ac:dyDescent="0.3">
      <c r="C34" s="44"/>
      <c r="G34" s="19" t="s">
        <v>35</v>
      </c>
      <c r="H34" s="3"/>
      <c r="I34" t="s">
        <v>5</v>
      </c>
      <c r="J34" s="90" t="s">
        <v>45</v>
      </c>
      <c r="K34" s="90"/>
      <c r="L34" s="90"/>
      <c r="M34" s="90"/>
      <c r="N34" s="91"/>
    </row>
    <row r="35" spans="3:14" x14ac:dyDescent="0.3">
      <c r="C35" s="44"/>
      <c r="G35" s="19" t="s">
        <v>63</v>
      </c>
      <c r="H35" s="21">
        <f>0.8*H34*0.5/12</f>
        <v>0</v>
      </c>
      <c r="I35" t="s">
        <v>23</v>
      </c>
      <c r="J35" s="90"/>
      <c r="K35" s="90"/>
      <c r="L35" s="90"/>
      <c r="M35" s="90"/>
      <c r="N35" s="91"/>
    </row>
    <row r="36" spans="3:14" ht="15.75" customHeight="1" x14ac:dyDescent="0.3">
      <c r="C36" s="44"/>
      <c r="D36" s="40" t="str">
        <f>IF(H34=0,"",IF(H34&lt;H31,"Warning, actual area draining to facility must be equal to or greater than minimum impervious area required to treat.",""))</f>
        <v/>
      </c>
      <c r="E36" s="46"/>
      <c r="F36" s="46"/>
      <c r="G36" s="46"/>
      <c r="H36" s="46"/>
      <c r="I36" s="46"/>
      <c r="J36" s="46"/>
      <c r="K36" s="46"/>
      <c r="L36" s="46"/>
      <c r="M36" s="46"/>
      <c r="N36" s="10"/>
    </row>
    <row r="37" spans="3:14" ht="9.75" customHeight="1" thickBot="1" x14ac:dyDescent="0.35">
      <c r="C37" s="47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13"/>
    </row>
    <row r="38" spans="3:14" ht="9.75" customHeight="1" thickBot="1" x14ac:dyDescent="0.35">
      <c r="C38" s="20"/>
      <c r="G38" s="19"/>
      <c r="H38" s="45"/>
    </row>
    <row r="39" spans="3:14" ht="9.75" customHeight="1" x14ac:dyDescent="0.3">
      <c r="C39" s="42"/>
      <c r="D39" s="6"/>
      <c r="E39" s="6"/>
      <c r="F39" s="6"/>
      <c r="G39" s="25"/>
      <c r="H39" s="43"/>
      <c r="I39" s="6"/>
      <c r="J39" s="6"/>
      <c r="K39" s="6"/>
      <c r="L39" s="6"/>
      <c r="M39" s="6"/>
      <c r="N39" s="7"/>
    </row>
    <row r="40" spans="3:14" x14ac:dyDescent="0.3">
      <c r="C40" s="44"/>
      <c r="D40" s="9" t="s">
        <v>37</v>
      </c>
      <c r="G40" s="19"/>
      <c r="H40" s="45"/>
      <c r="N40" s="10"/>
    </row>
    <row r="41" spans="3:14" x14ac:dyDescent="0.3">
      <c r="C41" s="44"/>
      <c r="D41" s="9"/>
      <c r="G41" s="19"/>
      <c r="H41" s="45"/>
      <c r="J41" s="49" t="s">
        <v>67</v>
      </c>
      <c r="N41" s="10"/>
    </row>
    <row r="42" spans="3:14" ht="15.75" customHeight="1" x14ac:dyDescent="0.3">
      <c r="C42" s="44"/>
      <c r="G42" s="19" t="s">
        <v>57</v>
      </c>
      <c r="H42" s="2"/>
      <c r="I42" t="s">
        <v>20</v>
      </c>
      <c r="J42" s="36" t="s">
        <v>68</v>
      </c>
      <c r="N42" s="10"/>
    </row>
    <row r="43" spans="3:14" ht="5.0999999999999996" customHeight="1" x14ac:dyDescent="0.3">
      <c r="C43" s="44"/>
      <c r="G43" s="19"/>
      <c r="H43" s="34"/>
      <c r="J43" s="49"/>
      <c r="N43" s="10"/>
    </row>
    <row r="44" spans="3:14" ht="15.75" customHeight="1" x14ac:dyDescent="0.3">
      <c r="C44" s="44"/>
      <c r="E44" s="36"/>
      <c r="F44" s="36"/>
      <c r="G44" s="35" t="s">
        <v>64</v>
      </c>
      <c r="H44" s="50" t="str">
        <f>IF(H42=0,"",H35/(H42/12))</f>
        <v/>
      </c>
      <c r="I44" s="36" t="s">
        <v>18</v>
      </c>
      <c r="J44" s="51" t="str">
        <f>IF(H42&gt;6,"Warning, depth of rain garden shall not exceed 6 inches.","")</f>
        <v/>
      </c>
      <c r="K44" s="36"/>
      <c r="L44" s="36"/>
      <c r="M44" s="36"/>
      <c r="N44" s="52"/>
    </row>
    <row r="45" spans="3:14" ht="5.0999999999999996" customHeight="1" thickBot="1" x14ac:dyDescent="0.35">
      <c r="C45" s="44"/>
      <c r="E45" s="36"/>
      <c r="F45" s="36"/>
      <c r="G45" s="35"/>
      <c r="H45" s="53"/>
      <c r="I45" s="36"/>
      <c r="J45" s="51"/>
      <c r="K45" s="36"/>
      <c r="L45" s="36"/>
      <c r="M45" s="36"/>
      <c r="N45" s="52"/>
    </row>
    <row r="46" spans="3:14" ht="15.75" customHeight="1" thickBot="1" x14ac:dyDescent="0.35">
      <c r="C46" s="44"/>
      <c r="E46" s="36"/>
      <c r="F46" s="36"/>
      <c r="G46" s="28" t="s">
        <v>65</v>
      </c>
      <c r="H46" s="27"/>
      <c r="I46" s="4" t="s">
        <v>5</v>
      </c>
      <c r="J46" s="92" t="str">
        <f>IF(H46=0,"",IF(H46&lt;(H44-0.05),"Warning: Surface area and WQCV provided is less than required minimum. Increase size of rain garden or use Section 5 to provide multiple area treatment.",""))</f>
        <v/>
      </c>
      <c r="K46" s="92"/>
      <c r="L46" s="92"/>
      <c r="M46" s="92"/>
      <c r="N46" s="93"/>
    </row>
    <row r="47" spans="3:14" ht="5.0999999999999996" customHeight="1" thickBot="1" x14ac:dyDescent="0.35">
      <c r="C47" s="44"/>
      <c r="E47" s="36"/>
      <c r="F47" s="36"/>
      <c r="G47" s="28"/>
      <c r="H47" s="54"/>
      <c r="I47" s="4"/>
      <c r="J47" s="92"/>
      <c r="K47" s="92"/>
      <c r="L47" s="92"/>
      <c r="M47" s="92"/>
      <c r="N47" s="93"/>
    </row>
    <row r="48" spans="3:14" ht="15.75" customHeight="1" thickBot="1" x14ac:dyDescent="0.35">
      <c r="C48" s="44"/>
      <c r="E48" s="36"/>
      <c r="F48" s="36"/>
      <c r="G48" s="28" t="s">
        <v>66</v>
      </c>
      <c r="H48" s="55" t="str">
        <f>IF(H46=0,"",H46*H42/12)</f>
        <v/>
      </c>
      <c r="I48" s="4" t="s">
        <v>27</v>
      </c>
      <c r="J48" s="92"/>
      <c r="K48" s="92"/>
      <c r="L48" s="92"/>
      <c r="M48" s="92"/>
      <c r="N48" s="93"/>
    </row>
    <row r="49" spans="3:14" ht="9.75" customHeight="1" thickBot="1" x14ac:dyDescent="0.35">
      <c r="C49" s="11"/>
      <c r="D49" s="12"/>
      <c r="E49" s="12"/>
      <c r="F49" s="12"/>
      <c r="G49" s="12"/>
      <c r="H49" s="12"/>
      <c r="I49" s="12"/>
      <c r="J49" s="94"/>
      <c r="K49" s="94"/>
      <c r="L49" s="94"/>
      <c r="M49" s="94"/>
      <c r="N49" s="95"/>
    </row>
    <row r="50" spans="3:14" ht="9.75" customHeight="1" thickBot="1" x14ac:dyDescent="0.35">
      <c r="J50" s="56"/>
      <c r="K50" s="56"/>
      <c r="L50" s="56"/>
      <c r="M50" s="56"/>
    </row>
    <row r="51" spans="3:14" ht="9.75" customHeight="1" x14ac:dyDescent="0.3">
      <c r="C51" s="5"/>
      <c r="D51" s="6"/>
      <c r="E51" s="6"/>
      <c r="F51" s="6"/>
      <c r="G51" s="6"/>
      <c r="H51" s="6"/>
      <c r="I51" s="6"/>
      <c r="J51" s="6"/>
      <c r="K51" s="6"/>
      <c r="L51" s="6"/>
      <c r="M51" s="6"/>
      <c r="N51" s="7"/>
    </row>
    <row r="52" spans="3:14" x14ac:dyDescent="0.3">
      <c r="C52" s="8"/>
      <c r="D52" s="9" t="s">
        <v>38</v>
      </c>
      <c r="E52" s="16"/>
      <c r="F52" s="16"/>
      <c r="N52" s="10"/>
    </row>
    <row r="53" spans="3:14" ht="15.75" customHeight="1" x14ac:dyDescent="0.3">
      <c r="C53" s="8"/>
      <c r="D53" s="98" t="s">
        <v>51</v>
      </c>
      <c r="E53" s="98"/>
      <c r="F53" s="98"/>
      <c r="G53" s="98"/>
      <c r="H53" s="98"/>
      <c r="I53" s="98"/>
      <c r="J53" s="98"/>
      <c r="K53" s="98"/>
      <c r="L53" s="98"/>
      <c r="M53" s="98"/>
      <c r="N53" s="57"/>
    </row>
    <row r="54" spans="3:14" x14ac:dyDescent="0.3">
      <c r="C54" s="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57"/>
    </row>
    <row r="55" spans="3:14" x14ac:dyDescent="0.3">
      <c r="C55" s="8"/>
      <c r="D55" s="96" t="s">
        <v>56</v>
      </c>
      <c r="E55" s="96"/>
      <c r="F55" s="96"/>
      <c r="G55" s="96"/>
      <c r="H55" s="96"/>
      <c r="I55" s="96"/>
      <c r="K55" s="58"/>
      <c r="L55" s="58"/>
      <c r="M55" s="58"/>
      <c r="N55" s="10"/>
    </row>
    <row r="56" spans="3:14" x14ac:dyDescent="0.3">
      <c r="C56" s="8"/>
      <c r="D56" s="59" t="str">
        <f>IF(COUNTIF(F59:F72,"&gt;6"),"Warning: Maximum rain garden depth shall not exceed 6 inches.","")</f>
        <v/>
      </c>
      <c r="E56" s="60"/>
      <c r="F56" s="60"/>
      <c r="G56" s="60"/>
      <c r="H56" s="60"/>
      <c r="J56" s="61"/>
      <c r="K56" s="62"/>
      <c r="L56" s="4"/>
      <c r="M56" s="4"/>
      <c r="N56" s="10"/>
    </row>
    <row r="57" spans="3:14" ht="62.4" x14ac:dyDescent="0.3">
      <c r="C57" s="8"/>
      <c r="D57" s="85" t="s">
        <v>43</v>
      </c>
      <c r="E57" s="63" t="s">
        <v>25</v>
      </c>
      <c r="F57" s="64" t="s">
        <v>58</v>
      </c>
      <c r="G57" s="63" t="s">
        <v>69</v>
      </c>
      <c r="H57" s="63" t="s">
        <v>70</v>
      </c>
      <c r="I57" s="65" t="s">
        <v>71</v>
      </c>
      <c r="K57" s="97"/>
      <c r="L57" s="66"/>
      <c r="M57" s="66"/>
      <c r="N57" s="10"/>
    </row>
    <row r="58" spans="3:14" x14ac:dyDescent="0.3">
      <c r="C58" s="8"/>
      <c r="D58" s="86"/>
      <c r="E58" s="23" t="s">
        <v>10</v>
      </c>
      <c r="F58" s="67" t="s">
        <v>19</v>
      </c>
      <c r="G58" s="23" t="s">
        <v>10</v>
      </c>
      <c r="H58" s="23" t="s">
        <v>10</v>
      </c>
      <c r="I58" s="23" t="s">
        <v>22</v>
      </c>
      <c r="K58" s="97"/>
      <c r="L58" s="68"/>
      <c r="M58" s="68"/>
      <c r="N58" s="10"/>
    </row>
    <row r="59" spans="3:14" ht="15.75" customHeight="1" x14ac:dyDescent="0.3">
      <c r="C59" s="8"/>
      <c r="D59" s="1"/>
      <c r="E59" s="24"/>
      <c r="F59" s="24"/>
      <c r="G59" s="69" t="str">
        <f>IF(F59=0,"",(0.8*E59*0.5/12)/(F59/12))</f>
        <v/>
      </c>
      <c r="H59" s="24"/>
      <c r="I59" s="69" t="str">
        <f>IF(H59=0,"",H59*F59/12)</f>
        <v/>
      </c>
      <c r="J59" s="70" t="str">
        <f>IF(H59=0,"",IF(H59&lt;G59,"Warning: Surface area provided is less than the required surface area.",""))</f>
        <v/>
      </c>
      <c r="K59" s="56"/>
      <c r="L59" s="56"/>
      <c r="M59" s="56"/>
      <c r="N59" s="71"/>
    </row>
    <row r="60" spans="3:14" x14ac:dyDescent="0.3">
      <c r="C60" s="8"/>
      <c r="D60" s="1"/>
      <c r="E60" s="24"/>
      <c r="F60" s="24"/>
      <c r="G60" s="69"/>
      <c r="H60" s="24"/>
      <c r="I60" s="69" t="str">
        <f t="shared" ref="I60:I72" si="0">IF(H60=0,"",H60*F60/12)</f>
        <v/>
      </c>
      <c r="J60" s="70" t="str">
        <f t="shared" ref="J60:J72" si="1">IF(H60=0,"",IF(H60&lt;G60,"Warning: Surface area provided is less than the required surface area.",""))</f>
        <v/>
      </c>
      <c r="K60" s="56"/>
      <c r="L60" s="56"/>
      <c r="M60" s="56"/>
      <c r="N60" s="71"/>
    </row>
    <row r="61" spans="3:14" x14ac:dyDescent="0.3">
      <c r="C61" s="8"/>
      <c r="D61" s="1"/>
      <c r="E61" s="24"/>
      <c r="F61" s="24"/>
      <c r="G61" s="69" t="str">
        <f t="shared" ref="G61:G72" si="2">IF(F61=0,"",(0.8*E61*0.5/12)/(F61/12))</f>
        <v/>
      </c>
      <c r="H61" s="24"/>
      <c r="I61" s="69" t="str">
        <f t="shared" si="0"/>
        <v/>
      </c>
      <c r="J61" s="70" t="str">
        <f t="shared" si="1"/>
        <v/>
      </c>
      <c r="K61" s="56"/>
      <c r="L61" s="56"/>
      <c r="M61" s="56"/>
      <c r="N61" s="71"/>
    </row>
    <row r="62" spans="3:14" x14ac:dyDescent="0.3">
      <c r="C62" s="8"/>
      <c r="D62" s="1"/>
      <c r="E62" s="24"/>
      <c r="F62" s="24"/>
      <c r="G62" s="69" t="str">
        <f t="shared" si="2"/>
        <v/>
      </c>
      <c r="H62" s="24"/>
      <c r="I62" s="69" t="str">
        <f t="shared" si="0"/>
        <v/>
      </c>
      <c r="J62" s="70" t="str">
        <f t="shared" si="1"/>
        <v/>
      </c>
      <c r="K62" s="72"/>
      <c r="L62" s="72"/>
      <c r="M62" s="73"/>
      <c r="N62" s="10"/>
    </row>
    <row r="63" spans="3:14" x14ac:dyDescent="0.3">
      <c r="C63" s="8"/>
      <c r="D63" s="1"/>
      <c r="E63" s="24"/>
      <c r="F63" s="24"/>
      <c r="G63" s="69" t="str">
        <f t="shared" si="2"/>
        <v/>
      </c>
      <c r="H63" s="24"/>
      <c r="I63" s="69" t="str">
        <f t="shared" si="0"/>
        <v/>
      </c>
      <c r="J63" s="70" t="str">
        <f t="shared" si="1"/>
        <v/>
      </c>
      <c r="K63" s="72"/>
      <c r="L63" s="72"/>
      <c r="M63" s="73"/>
      <c r="N63" s="10"/>
    </row>
    <row r="64" spans="3:14" x14ac:dyDescent="0.3">
      <c r="C64" s="8"/>
      <c r="D64" s="1"/>
      <c r="E64" s="24"/>
      <c r="F64" s="24"/>
      <c r="G64" s="69" t="str">
        <f t="shared" si="2"/>
        <v/>
      </c>
      <c r="H64" s="24"/>
      <c r="I64" s="69" t="str">
        <f t="shared" si="0"/>
        <v/>
      </c>
      <c r="J64" s="70" t="str">
        <f t="shared" si="1"/>
        <v/>
      </c>
      <c r="K64" s="72"/>
      <c r="L64" s="72"/>
      <c r="M64" s="73"/>
      <c r="N64" s="10"/>
    </row>
    <row r="65" spans="3:14" x14ac:dyDescent="0.3">
      <c r="C65" s="8"/>
      <c r="D65" s="1"/>
      <c r="E65" s="24"/>
      <c r="F65" s="24"/>
      <c r="G65" s="69" t="str">
        <f t="shared" si="2"/>
        <v/>
      </c>
      <c r="H65" s="24"/>
      <c r="I65" s="69" t="str">
        <f t="shared" si="0"/>
        <v/>
      </c>
      <c r="J65" s="70" t="str">
        <f t="shared" si="1"/>
        <v/>
      </c>
      <c r="K65" s="72"/>
      <c r="L65" s="72"/>
      <c r="M65" s="73"/>
      <c r="N65" s="10"/>
    </row>
    <row r="66" spans="3:14" x14ac:dyDescent="0.3">
      <c r="C66" s="8"/>
      <c r="D66" s="1"/>
      <c r="E66" s="24"/>
      <c r="F66" s="24"/>
      <c r="G66" s="69" t="str">
        <f t="shared" si="2"/>
        <v/>
      </c>
      <c r="H66" s="24"/>
      <c r="I66" s="69" t="str">
        <f t="shared" si="0"/>
        <v/>
      </c>
      <c r="J66" s="70" t="str">
        <f t="shared" si="1"/>
        <v/>
      </c>
      <c r="K66" s="72"/>
      <c r="L66" s="72"/>
      <c r="M66" s="73"/>
      <c r="N66" s="10"/>
    </row>
    <row r="67" spans="3:14" x14ac:dyDescent="0.3">
      <c r="C67" s="8"/>
      <c r="D67" s="1"/>
      <c r="E67" s="24"/>
      <c r="F67" s="24"/>
      <c r="G67" s="69" t="str">
        <f t="shared" si="2"/>
        <v/>
      </c>
      <c r="H67" s="24"/>
      <c r="I67" s="69" t="str">
        <f t="shared" si="0"/>
        <v/>
      </c>
      <c r="J67" s="70" t="str">
        <f t="shared" si="1"/>
        <v/>
      </c>
      <c r="K67" s="72"/>
      <c r="L67" s="72"/>
      <c r="M67" s="73"/>
      <c r="N67" s="10"/>
    </row>
    <row r="68" spans="3:14" x14ac:dyDescent="0.3">
      <c r="C68" s="8"/>
      <c r="D68" s="1"/>
      <c r="E68" s="24"/>
      <c r="F68" s="24"/>
      <c r="G68" s="69" t="str">
        <f t="shared" si="2"/>
        <v/>
      </c>
      <c r="H68" s="24"/>
      <c r="I68" s="69" t="str">
        <f t="shared" si="0"/>
        <v/>
      </c>
      <c r="J68" s="70" t="str">
        <f t="shared" si="1"/>
        <v/>
      </c>
      <c r="K68" s="72"/>
      <c r="L68" s="72"/>
      <c r="M68" s="73"/>
      <c r="N68" s="10"/>
    </row>
    <row r="69" spans="3:14" x14ac:dyDescent="0.3">
      <c r="C69" s="8"/>
      <c r="D69" s="1"/>
      <c r="E69" s="24"/>
      <c r="F69" s="24"/>
      <c r="G69" s="69" t="str">
        <f t="shared" si="2"/>
        <v/>
      </c>
      <c r="H69" s="24"/>
      <c r="I69" s="69" t="str">
        <f t="shared" si="0"/>
        <v/>
      </c>
      <c r="J69" s="70" t="str">
        <f t="shared" si="1"/>
        <v/>
      </c>
      <c r="K69" s="72"/>
      <c r="L69" s="72"/>
      <c r="M69" s="73"/>
      <c r="N69" s="10"/>
    </row>
    <row r="70" spans="3:14" x14ac:dyDescent="0.3">
      <c r="C70" s="8"/>
      <c r="D70" s="1"/>
      <c r="E70" s="24"/>
      <c r="F70" s="24"/>
      <c r="G70" s="69" t="str">
        <f t="shared" si="2"/>
        <v/>
      </c>
      <c r="H70" s="24"/>
      <c r="I70" s="69" t="str">
        <f t="shared" si="0"/>
        <v/>
      </c>
      <c r="J70" s="70" t="str">
        <f t="shared" si="1"/>
        <v/>
      </c>
      <c r="K70" s="72"/>
      <c r="L70" s="72"/>
      <c r="M70" s="73"/>
      <c r="N70" s="10"/>
    </row>
    <row r="71" spans="3:14" x14ac:dyDescent="0.3">
      <c r="C71" s="8"/>
      <c r="D71" s="1"/>
      <c r="E71" s="24"/>
      <c r="F71" s="24"/>
      <c r="G71" s="69" t="str">
        <f t="shared" si="2"/>
        <v/>
      </c>
      <c r="H71" s="24"/>
      <c r="I71" s="69" t="str">
        <f t="shared" si="0"/>
        <v/>
      </c>
      <c r="J71" s="70" t="str">
        <f t="shared" si="1"/>
        <v/>
      </c>
      <c r="K71" s="72"/>
      <c r="L71" s="72"/>
      <c r="M71" s="73"/>
      <c r="N71" s="10"/>
    </row>
    <row r="72" spans="3:14" ht="16.2" thickBot="1" x14ac:dyDescent="0.35">
      <c r="C72" s="8"/>
      <c r="D72" s="1"/>
      <c r="E72" s="29"/>
      <c r="F72" s="24"/>
      <c r="G72" s="69" t="str">
        <f t="shared" si="2"/>
        <v/>
      </c>
      <c r="H72" s="24"/>
      <c r="I72" s="74" t="str">
        <f t="shared" si="0"/>
        <v/>
      </c>
      <c r="J72" s="70" t="str">
        <f t="shared" si="1"/>
        <v/>
      </c>
      <c r="K72" s="72"/>
      <c r="L72" s="72"/>
      <c r="M72" s="73"/>
      <c r="N72" s="10"/>
    </row>
    <row r="73" spans="3:14" ht="16.2" thickBot="1" x14ac:dyDescent="0.35">
      <c r="C73" s="8"/>
      <c r="D73" s="28" t="s">
        <v>26</v>
      </c>
      <c r="E73" s="30">
        <f>SUM(E59:E72)</f>
        <v>0</v>
      </c>
      <c r="F73" s="4" t="s">
        <v>5</v>
      </c>
      <c r="H73" s="28" t="s">
        <v>26</v>
      </c>
      <c r="I73" s="30">
        <f>SUM(I59:I72)</f>
        <v>0</v>
      </c>
      <c r="J73" s="4" t="s">
        <v>27</v>
      </c>
      <c r="K73" s="28"/>
      <c r="L73" s="75"/>
      <c r="M73" s="75"/>
      <c r="N73" s="10"/>
    </row>
    <row r="74" spans="3:14" ht="15.75" customHeight="1" x14ac:dyDescent="0.3">
      <c r="C74" s="8"/>
      <c r="D74" s="92" t="str">
        <f>IF(E73=0,"",IF(E73&lt;H34,"Warning: Total impervious area being treated is less than the actual impervious area draining to facility, as entered in Section 3.",""))</f>
        <v/>
      </c>
      <c r="E74" s="92"/>
      <c r="F74" s="92"/>
      <c r="G74" s="92"/>
      <c r="H74" s="76"/>
      <c r="I74" s="92" t="str">
        <f>IF(I73=0,"",IF(I73&lt;(H35-0.1),"Warning: Total WQCV provided is less than the actual WQCV required, calculated in Section 3.",""))</f>
        <v/>
      </c>
      <c r="J74" s="92"/>
      <c r="K74" s="92"/>
      <c r="L74" s="92"/>
      <c r="M74" s="92"/>
      <c r="N74" s="10"/>
    </row>
    <row r="75" spans="3:14" x14ac:dyDescent="0.3">
      <c r="C75" s="8"/>
      <c r="D75" s="92"/>
      <c r="E75" s="92"/>
      <c r="F75" s="92"/>
      <c r="G75" s="92"/>
      <c r="H75" s="76"/>
      <c r="I75" s="92"/>
      <c r="J75" s="92"/>
      <c r="K75" s="92"/>
      <c r="L75" s="92"/>
      <c r="M75" s="92"/>
      <c r="N75" s="10"/>
    </row>
    <row r="76" spans="3:14" ht="16.5" customHeight="1" thickBot="1" x14ac:dyDescent="0.35">
      <c r="C76" s="11"/>
      <c r="D76" s="94"/>
      <c r="E76" s="94"/>
      <c r="F76" s="94"/>
      <c r="G76" s="94"/>
      <c r="H76" s="77"/>
      <c r="I76" s="94"/>
      <c r="J76" s="94"/>
      <c r="K76" s="94"/>
      <c r="L76" s="94"/>
      <c r="M76" s="94"/>
      <c r="N76" s="13"/>
    </row>
    <row r="77" spans="3:14" x14ac:dyDescent="0.3">
      <c r="D77" s="56"/>
      <c r="E77" s="56"/>
      <c r="F77" s="56"/>
      <c r="G77" s="56"/>
    </row>
    <row r="78" spans="3:14" x14ac:dyDescent="0.3">
      <c r="D78" s="56"/>
      <c r="E78" s="56"/>
      <c r="F78" s="56"/>
      <c r="G78" s="56"/>
    </row>
    <row r="79" spans="3:14" x14ac:dyDescent="0.3">
      <c r="D79" s="56"/>
      <c r="E79" s="56"/>
      <c r="F79" s="56"/>
      <c r="G79" s="56"/>
    </row>
  </sheetData>
  <sheetProtection algorithmName="SHA-512" hashValue="Hz621v2tGDuobFdqGHDXTpFmAKtPvCU4al8L4p6i7ticLUX9AzlFi0xKYidcE2XFe1iInJLcSwav49TTMIGl/Q==" saltValue="zG9wfxocjru+d+sPkkWCUw==" spinCount="100000" sheet="1" selectLockedCells="1"/>
  <mergeCells count="17">
    <mergeCell ref="B2:N2"/>
    <mergeCell ref="B3:N3"/>
    <mergeCell ref="B4:N4"/>
    <mergeCell ref="C6:N6"/>
    <mergeCell ref="C7:N7"/>
    <mergeCell ref="J46:N49"/>
    <mergeCell ref="D55:I55"/>
    <mergeCell ref="I74:M76"/>
    <mergeCell ref="C8:N8"/>
    <mergeCell ref="C9:N9"/>
    <mergeCell ref="C10:N10"/>
    <mergeCell ref="D14:M17"/>
    <mergeCell ref="K57:K58"/>
    <mergeCell ref="D57:D58"/>
    <mergeCell ref="D74:G76"/>
    <mergeCell ref="J34:N35"/>
    <mergeCell ref="D53:M54"/>
  </mergeCells>
  <conditionalFormatting sqref="E73">
    <cfRule type="cellIs" dxfId="11" priority="25" operator="lessThan">
      <formula>$H$34</formula>
    </cfRule>
  </conditionalFormatting>
  <conditionalFormatting sqref="F59:F72">
    <cfRule type="cellIs" dxfId="10" priority="24" operator="greaterThan">
      <formula>6</formula>
    </cfRule>
  </conditionalFormatting>
  <conditionalFormatting sqref="H42:H43">
    <cfRule type="cellIs" dxfId="9" priority="22" operator="greaterThan">
      <formula>6</formula>
    </cfRule>
  </conditionalFormatting>
  <conditionalFormatting sqref="H46">
    <cfRule type="cellIs" dxfId="8" priority="3" operator="between">
      <formula>0.00001</formula>
      <formula>$H$44-0.055</formula>
    </cfRule>
  </conditionalFormatting>
  <conditionalFormatting sqref="H48">
    <cfRule type="cellIs" dxfId="7" priority="27" operator="between">
      <formula>0.0001</formula>
      <formula>$H$32-0.055</formula>
    </cfRule>
  </conditionalFormatting>
  <conditionalFormatting sqref="I73">
    <cfRule type="cellIs" dxfId="6" priority="26" operator="lessThan">
      <formula>$H$35</formula>
    </cfRule>
  </conditionalFormatting>
  <pageMargins left="0.7" right="0.7" top="0.75" bottom="0.75" header="0.3" footer="0.3"/>
  <pageSetup scale="64" orientation="portrait" r:id="rId1"/>
  <ignoredErrors>
    <ignoredError sqref="G59 I59:I72 G61:G72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9F36-5BF7-43F9-8572-7107824EC011}">
  <sheetPr>
    <pageSetUpPr fitToPage="1"/>
  </sheetPr>
  <dimension ref="B2:N79"/>
  <sheetViews>
    <sheetView showGridLines="0" tabSelected="1" zoomScale="80" zoomScaleNormal="80" workbookViewId="0">
      <selection activeCell="D65" sqref="D65"/>
    </sheetView>
  </sheetViews>
  <sheetFormatPr defaultColWidth="9" defaultRowHeight="15.6" x14ac:dyDescent="0.3"/>
  <cols>
    <col min="1" max="1" width="5.59765625" customWidth="1"/>
    <col min="2" max="2" width="10.69921875" customWidth="1"/>
    <col min="3" max="3" width="4.59765625" customWidth="1"/>
    <col min="4" max="14" width="11.09765625" customWidth="1"/>
    <col min="15" max="15" width="5.59765625" customWidth="1"/>
    <col min="16" max="16" width="12" customWidth="1"/>
  </cols>
  <sheetData>
    <row r="2" spans="2:14" ht="27.6" x14ac:dyDescent="0.45">
      <c r="B2" s="82" t="s">
        <v>14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2:14" ht="20.399999999999999" x14ac:dyDescent="0.35">
      <c r="B3" s="83" t="s">
        <v>7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4" spans="2:14" x14ac:dyDescent="0.3">
      <c r="B4" s="84" t="s">
        <v>41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6" spans="2:14" ht="20.100000000000001" customHeight="1" x14ac:dyDescent="0.3">
      <c r="B6" s="4" t="s">
        <v>0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</row>
    <row r="7" spans="2:14" ht="20.100000000000001" customHeight="1" x14ac:dyDescent="0.3">
      <c r="B7" s="4" t="s">
        <v>3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8" spans="2:14" ht="20.100000000000001" customHeight="1" x14ac:dyDescent="0.3">
      <c r="B8" s="4" t="s">
        <v>1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</row>
    <row r="9" spans="2:14" ht="20.100000000000001" customHeight="1" x14ac:dyDescent="0.3">
      <c r="B9" s="4" t="s">
        <v>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</row>
    <row r="10" spans="2:14" ht="20.100000000000001" customHeight="1" x14ac:dyDescent="0.3">
      <c r="B10" s="4" t="s">
        <v>4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</row>
    <row r="11" spans="2:14" ht="16.2" thickBot="1" x14ac:dyDescent="0.35"/>
    <row r="12" spans="2:14" ht="9.9" customHeight="1" x14ac:dyDescent="0.3">
      <c r="C12" s="5"/>
      <c r="D12" s="6"/>
      <c r="E12" s="6"/>
      <c r="F12" s="6"/>
      <c r="G12" s="6"/>
      <c r="H12" s="6"/>
      <c r="I12" s="6"/>
      <c r="J12" s="6"/>
      <c r="K12" s="6"/>
      <c r="L12" s="6"/>
      <c r="M12" s="6"/>
      <c r="N12" s="7"/>
    </row>
    <row r="13" spans="2:14" x14ac:dyDescent="0.3">
      <c r="C13" s="8"/>
      <c r="D13" s="9" t="s">
        <v>15</v>
      </c>
      <c r="N13" s="10"/>
    </row>
    <row r="14" spans="2:14" ht="15.75" customHeight="1" x14ac:dyDescent="0.3">
      <c r="C14" s="8"/>
      <c r="D14" s="89" t="s">
        <v>72</v>
      </c>
      <c r="E14" s="89"/>
      <c r="F14" s="89"/>
      <c r="G14" s="89"/>
      <c r="H14" s="89"/>
      <c r="I14" s="89"/>
      <c r="J14" s="89"/>
      <c r="K14" s="89"/>
      <c r="L14" s="89"/>
      <c r="M14" s="89"/>
      <c r="N14" s="10"/>
    </row>
    <row r="15" spans="2:14" ht="15.75" customHeight="1" x14ac:dyDescent="0.3">
      <c r="C15" s="8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10"/>
    </row>
    <row r="16" spans="2:14" x14ac:dyDescent="0.3">
      <c r="C16" s="8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10"/>
    </row>
    <row r="17" spans="3:14" ht="15.75" customHeight="1" x14ac:dyDescent="0.3">
      <c r="C17" s="8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10"/>
    </row>
    <row r="18" spans="3:14" ht="9.9" customHeight="1" thickBot="1" x14ac:dyDescent="0.35">
      <c r="C18" s="11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3"/>
    </row>
    <row r="19" spans="3:14" ht="9.75" customHeight="1" thickBot="1" x14ac:dyDescent="0.35">
      <c r="I19" s="14"/>
    </row>
    <row r="20" spans="3:14" ht="9.9" customHeight="1" x14ac:dyDescent="0.3">
      <c r="C20" s="15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</row>
    <row r="21" spans="3:14" ht="15.75" customHeight="1" x14ac:dyDescent="0.3">
      <c r="C21" s="8"/>
      <c r="D21" s="9" t="s">
        <v>13</v>
      </c>
      <c r="E21" s="16"/>
      <c r="F21" s="16"/>
      <c r="K21" s="17"/>
      <c r="L21" s="14" t="s">
        <v>8</v>
      </c>
      <c r="N21" s="10"/>
    </row>
    <row r="22" spans="3:14" x14ac:dyDescent="0.3">
      <c r="C22" s="8"/>
      <c r="K22" s="18"/>
      <c r="L22" s="14" t="s">
        <v>9</v>
      </c>
      <c r="N22" s="10"/>
    </row>
    <row r="23" spans="3:14" x14ac:dyDescent="0.3">
      <c r="C23" s="8"/>
      <c r="G23" s="19" t="s">
        <v>42</v>
      </c>
      <c r="H23" s="2"/>
      <c r="I23" t="s">
        <v>5</v>
      </c>
      <c r="N23" s="10"/>
    </row>
    <row r="24" spans="3:14" x14ac:dyDescent="0.3">
      <c r="C24" s="8"/>
      <c r="G24" s="19" t="s">
        <v>16</v>
      </c>
      <c r="H24" s="3"/>
      <c r="I24" t="s">
        <v>6</v>
      </c>
      <c r="J24" s="20" t="str">
        <f>IF(ISBLANK(H24)," ",IF(H24&lt;1,"Input percentage as a whole number, not a decimal",IF(H24&gt;100,"Percentage needs to be less than 100%"," ")))</f>
        <v xml:space="preserve"> </v>
      </c>
      <c r="N24" s="10"/>
    </row>
    <row r="25" spans="3:14" x14ac:dyDescent="0.3">
      <c r="C25" s="8"/>
      <c r="G25" s="19" t="s">
        <v>21</v>
      </c>
      <c r="H25" s="21">
        <f>H23*H24/100</f>
        <v>0</v>
      </c>
      <c r="I25" t="s">
        <v>5</v>
      </c>
      <c r="J25" s="20"/>
      <c r="N25" s="10"/>
    </row>
    <row r="26" spans="3:14" ht="9.75" customHeight="1" thickBot="1" x14ac:dyDescent="0.35">
      <c r="C26" s="11"/>
      <c r="D26" s="12"/>
      <c r="E26" s="12"/>
      <c r="F26" s="12"/>
      <c r="G26" s="26"/>
      <c r="H26" s="41"/>
      <c r="I26" s="12"/>
      <c r="J26" s="31"/>
      <c r="K26" s="12"/>
      <c r="L26" s="12"/>
      <c r="M26" s="12"/>
      <c r="N26" s="13"/>
    </row>
    <row r="27" spans="3:14" ht="9.75" customHeight="1" thickBot="1" x14ac:dyDescent="0.35"/>
    <row r="28" spans="3:14" ht="9.75" customHeight="1" x14ac:dyDescent="0.3">
      <c r="C28" s="42"/>
      <c r="D28" s="6"/>
      <c r="E28" s="6"/>
      <c r="F28" s="6"/>
      <c r="G28" s="25"/>
      <c r="H28" s="43"/>
      <c r="I28" s="6"/>
      <c r="J28" s="6"/>
      <c r="K28" s="6"/>
      <c r="L28" s="6"/>
      <c r="M28" s="6"/>
      <c r="N28" s="7"/>
    </row>
    <row r="29" spans="3:14" ht="15.75" customHeight="1" x14ac:dyDescent="0.3">
      <c r="C29" s="44"/>
      <c r="D29" s="9" t="s">
        <v>61</v>
      </c>
      <c r="G29" s="19"/>
      <c r="H29" s="45"/>
      <c r="N29" s="10"/>
    </row>
    <row r="30" spans="3:14" ht="15.75" customHeight="1" x14ac:dyDescent="0.3">
      <c r="C30" s="44"/>
      <c r="D30" s="9"/>
      <c r="G30" s="19"/>
      <c r="H30" s="45"/>
      <c r="N30" s="10"/>
    </row>
    <row r="31" spans="3:14" x14ac:dyDescent="0.3">
      <c r="C31" s="8"/>
      <c r="G31" s="19" t="s">
        <v>24</v>
      </c>
      <c r="H31" s="21">
        <f>H25*0.2</f>
        <v>0</v>
      </c>
      <c r="I31" t="s">
        <v>5</v>
      </c>
      <c r="J31" s="36" t="s">
        <v>28</v>
      </c>
      <c r="N31" s="10"/>
    </row>
    <row r="32" spans="3:14" x14ac:dyDescent="0.3">
      <c r="C32" s="44"/>
      <c r="G32" s="19" t="s">
        <v>62</v>
      </c>
      <c r="H32" s="21">
        <f>0.8*H31*0.5/12</f>
        <v>0</v>
      </c>
      <c r="I32" t="s">
        <v>23</v>
      </c>
      <c r="J32" s="36" t="s">
        <v>30</v>
      </c>
      <c r="N32" s="10"/>
    </row>
    <row r="33" spans="3:14" ht="4.5" customHeight="1" x14ac:dyDescent="0.3">
      <c r="C33" s="44"/>
      <c r="G33" s="19"/>
      <c r="H33" s="34"/>
      <c r="J33" s="36"/>
      <c r="N33" s="10"/>
    </row>
    <row r="34" spans="3:14" ht="15.75" customHeight="1" x14ac:dyDescent="0.3">
      <c r="C34" s="44"/>
      <c r="G34" s="19" t="s">
        <v>35</v>
      </c>
      <c r="H34" s="3"/>
      <c r="I34" t="s">
        <v>5</v>
      </c>
      <c r="J34" s="90" t="s">
        <v>45</v>
      </c>
      <c r="K34" s="90"/>
      <c r="L34" s="90"/>
      <c r="M34" s="90"/>
      <c r="N34" s="91"/>
    </row>
    <row r="35" spans="3:14" x14ac:dyDescent="0.3">
      <c r="C35" s="44"/>
      <c r="G35" s="19" t="s">
        <v>63</v>
      </c>
      <c r="H35" s="21">
        <f>0.8*H34*0.5/12</f>
        <v>0</v>
      </c>
      <c r="I35" t="s">
        <v>23</v>
      </c>
      <c r="J35" s="90"/>
      <c r="K35" s="90"/>
      <c r="L35" s="90"/>
      <c r="M35" s="90"/>
      <c r="N35" s="91"/>
    </row>
    <row r="36" spans="3:14" x14ac:dyDescent="0.3">
      <c r="C36" s="44"/>
      <c r="D36" s="99" t="str">
        <f>IF(H34=0,"",IF(H34&lt;H31,"Warning, actual area draining to facility must be equal to or greater than minimum impervious area required to treat.",""))</f>
        <v/>
      </c>
      <c r="E36" s="99"/>
      <c r="F36" s="99"/>
      <c r="G36" s="99"/>
      <c r="H36" s="99"/>
      <c r="I36" s="99"/>
      <c r="J36" s="99"/>
      <c r="K36" s="99"/>
      <c r="L36" s="99"/>
      <c r="M36" s="99"/>
      <c r="N36" s="78"/>
    </row>
    <row r="37" spans="3:14" ht="9.75" customHeight="1" thickBot="1" x14ac:dyDescent="0.35">
      <c r="C37" s="47"/>
      <c r="D37" s="79"/>
      <c r="E37" s="79"/>
      <c r="F37" s="79"/>
      <c r="G37" s="79"/>
      <c r="H37" s="79"/>
      <c r="I37" s="12"/>
      <c r="J37" s="12"/>
      <c r="K37" s="12"/>
      <c r="L37" s="12"/>
      <c r="M37" s="12"/>
      <c r="N37" s="13"/>
    </row>
    <row r="38" spans="3:14" ht="9.75" customHeight="1" thickBot="1" x14ac:dyDescent="0.35">
      <c r="C38" s="20"/>
      <c r="G38" s="19"/>
      <c r="H38" s="45"/>
    </row>
    <row r="39" spans="3:14" ht="9.75" customHeight="1" x14ac:dyDescent="0.3">
      <c r="C39" s="42"/>
      <c r="D39" s="6"/>
      <c r="E39" s="6"/>
      <c r="F39" s="6"/>
      <c r="G39" s="25"/>
      <c r="H39" s="43"/>
      <c r="I39" s="6"/>
      <c r="J39" s="6"/>
      <c r="K39" s="6"/>
      <c r="L39" s="6"/>
      <c r="M39" s="6"/>
      <c r="N39" s="7"/>
    </row>
    <row r="40" spans="3:14" x14ac:dyDescent="0.3">
      <c r="C40" s="44"/>
      <c r="D40" s="9" t="s">
        <v>37</v>
      </c>
      <c r="G40" s="19"/>
      <c r="H40" s="45"/>
      <c r="N40" s="10"/>
    </row>
    <row r="41" spans="3:14" x14ac:dyDescent="0.3">
      <c r="C41" s="44"/>
      <c r="D41" s="9"/>
      <c r="G41" s="19"/>
      <c r="H41" s="45"/>
      <c r="J41" s="49" t="s">
        <v>74</v>
      </c>
      <c r="N41" s="10"/>
    </row>
    <row r="42" spans="3:14" ht="15.75" customHeight="1" x14ac:dyDescent="0.3">
      <c r="C42" s="44"/>
      <c r="G42" s="19" t="s">
        <v>31</v>
      </c>
      <c r="H42" s="2"/>
      <c r="I42" t="s">
        <v>20</v>
      </c>
      <c r="J42" s="36" t="s">
        <v>75</v>
      </c>
      <c r="N42" s="10"/>
    </row>
    <row r="43" spans="3:14" ht="5.0999999999999996" customHeight="1" x14ac:dyDescent="0.3">
      <c r="C43" s="44"/>
      <c r="G43" s="19"/>
      <c r="H43" s="34"/>
      <c r="J43" s="49"/>
      <c r="N43" s="10"/>
    </row>
    <row r="44" spans="3:14" ht="15.75" customHeight="1" x14ac:dyDescent="0.3">
      <c r="C44" s="44"/>
      <c r="E44" s="36"/>
      <c r="F44" s="36"/>
      <c r="G44" s="35" t="s">
        <v>64</v>
      </c>
      <c r="H44" s="50" t="str">
        <f>IF(H42=0,"",H35/(H42/12))</f>
        <v/>
      </c>
      <c r="I44" s="36" t="s">
        <v>18</v>
      </c>
      <c r="J44" s="51" t="str">
        <f>IF(H42&gt;12,"Warning, depth of sand filter shall not exceed 12 inches.","")</f>
        <v/>
      </c>
      <c r="K44" s="36"/>
      <c r="L44" s="36"/>
      <c r="M44" s="36"/>
      <c r="N44" s="52"/>
    </row>
    <row r="45" spans="3:14" ht="5.0999999999999996" customHeight="1" thickBot="1" x14ac:dyDescent="0.35">
      <c r="C45" s="44"/>
      <c r="E45" s="36"/>
      <c r="F45" s="36"/>
      <c r="G45" s="35"/>
      <c r="H45" s="53"/>
      <c r="I45" s="36"/>
      <c r="J45" s="51"/>
      <c r="K45" s="36"/>
      <c r="L45" s="36"/>
      <c r="M45" s="36"/>
      <c r="N45" s="52"/>
    </row>
    <row r="46" spans="3:14" ht="15.75" customHeight="1" thickBot="1" x14ac:dyDescent="0.35">
      <c r="C46" s="44"/>
      <c r="E46" s="36"/>
      <c r="F46" s="36"/>
      <c r="G46" s="28" t="s">
        <v>73</v>
      </c>
      <c r="H46" s="27"/>
      <c r="I46" s="4" t="s">
        <v>5</v>
      </c>
      <c r="J46" s="92" t="str">
        <f>IF(H46=0,"",IF(H46&lt;(H44-0.05),"Warning: Surface area and WQCV provided is less than required minimum. Increase size of sand filter or use Section 5 to provide multiple area treatment.",""))</f>
        <v/>
      </c>
      <c r="K46" s="92"/>
      <c r="L46" s="92"/>
      <c r="M46" s="92"/>
      <c r="N46" s="93"/>
    </row>
    <row r="47" spans="3:14" ht="5.0999999999999996" customHeight="1" thickBot="1" x14ac:dyDescent="0.35">
      <c r="C47" s="44"/>
      <c r="E47" s="36"/>
      <c r="F47" s="36"/>
      <c r="G47" s="28"/>
      <c r="H47" s="54" t="s">
        <v>59</v>
      </c>
      <c r="I47" s="4"/>
      <c r="J47" s="92"/>
      <c r="K47" s="92"/>
      <c r="L47" s="92"/>
      <c r="M47" s="92"/>
      <c r="N47" s="93"/>
    </row>
    <row r="48" spans="3:14" ht="15.75" customHeight="1" thickBot="1" x14ac:dyDescent="0.35">
      <c r="C48" s="44"/>
      <c r="E48" s="36"/>
      <c r="F48" s="36"/>
      <c r="G48" s="28" t="s">
        <v>66</v>
      </c>
      <c r="H48" s="55" t="str">
        <f>IF(H46=0,"",H46*H42/12)</f>
        <v/>
      </c>
      <c r="I48" s="4" t="s">
        <v>27</v>
      </c>
      <c r="J48" s="92"/>
      <c r="K48" s="92"/>
      <c r="L48" s="92"/>
      <c r="M48" s="92"/>
      <c r="N48" s="93"/>
    </row>
    <row r="49" spans="3:14" ht="9.75" customHeight="1" thickBot="1" x14ac:dyDescent="0.35">
      <c r="C49" s="11"/>
      <c r="D49" s="12"/>
      <c r="E49" s="12"/>
      <c r="F49" s="12"/>
      <c r="G49" s="12"/>
      <c r="H49" s="12"/>
      <c r="I49" s="12"/>
      <c r="J49" s="94"/>
      <c r="K49" s="94"/>
      <c r="L49" s="94"/>
      <c r="M49" s="94"/>
      <c r="N49" s="95"/>
    </row>
    <row r="50" spans="3:14" ht="9.75" customHeight="1" thickBot="1" x14ac:dyDescent="0.35">
      <c r="J50" s="56"/>
      <c r="K50" s="56"/>
      <c r="L50" s="56"/>
      <c r="M50" s="56"/>
    </row>
    <row r="51" spans="3:14" ht="9.75" customHeight="1" x14ac:dyDescent="0.3">
      <c r="C51" s="5"/>
      <c r="D51" s="6"/>
      <c r="E51" s="6"/>
      <c r="F51" s="6"/>
      <c r="G51" s="6"/>
      <c r="H51" s="6"/>
      <c r="I51" s="6"/>
      <c r="J51" s="6"/>
      <c r="K51" s="6"/>
      <c r="L51" s="6"/>
      <c r="M51" s="6"/>
      <c r="N51" s="7"/>
    </row>
    <row r="52" spans="3:14" x14ac:dyDescent="0.3">
      <c r="C52" s="8"/>
      <c r="D52" s="9" t="s">
        <v>38</v>
      </c>
      <c r="E52" s="16"/>
      <c r="F52" s="16"/>
      <c r="N52" s="10"/>
    </row>
    <row r="53" spans="3:14" ht="15.75" customHeight="1" x14ac:dyDescent="0.3">
      <c r="C53" s="8"/>
      <c r="D53" s="80" t="s">
        <v>44</v>
      </c>
      <c r="E53" s="81"/>
      <c r="F53" s="81"/>
      <c r="G53" s="81"/>
      <c r="H53" s="81"/>
      <c r="I53" s="81"/>
      <c r="J53" s="81"/>
      <c r="K53" s="81"/>
      <c r="L53" s="81"/>
      <c r="M53" s="81"/>
      <c r="N53" s="57"/>
    </row>
    <row r="54" spans="3:14" x14ac:dyDescent="0.3">
      <c r="C54" s="8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57"/>
    </row>
    <row r="55" spans="3:14" x14ac:dyDescent="0.3">
      <c r="C55" s="8"/>
      <c r="D55" s="96" t="s">
        <v>17</v>
      </c>
      <c r="E55" s="96"/>
      <c r="F55" s="96"/>
      <c r="G55" s="96"/>
      <c r="H55" s="96"/>
      <c r="I55" s="96"/>
      <c r="K55" s="58"/>
      <c r="L55" s="58"/>
      <c r="M55" s="58"/>
      <c r="N55" s="10"/>
    </row>
    <row r="56" spans="3:14" x14ac:dyDescent="0.3">
      <c r="C56" s="8"/>
      <c r="D56" s="59" t="str">
        <f>IF(COUNTIF(F59:F72,"&gt;12"),"Warning: Maximum sand filter depth shall not exceed 12 inches.","")</f>
        <v/>
      </c>
      <c r="E56" s="60"/>
      <c r="F56" s="60"/>
      <c r="G56" s="60"/>
      <c r="H56" s="60"/>
      <c r="J56" s="61"/>
      <c r="K56" s="62"/>
      <c r="L56" s="4"/>
      <c r="M56" s="4"/>
      <c r="N56" s="10"/>
    </row>
    <row r="57" spans="3:14" ht="62.4" x14ac:dyDescent="0.3">
      <c r="C57" s="8"/>
      <c r="D57" s="85" t="s">
        <v>43</v>
      </c>
      <c r="E57" s="63" t="s">
        <v>25</v>
      </c>
      <c r="F57" s="64" t="s">
        <v>36</v>
      </c>
      <c r="G57" s="63" t="s">
        <v>69</v>
      </c>
      <c r="H57" s="63" t="s">
        <v>70</v>
      </c>
      <c r="I57" s="65" t="s">
        <v>76</v>
      </c>
      <c r="K57" s="97"/>
      <c r="L57" s="66"/>
      <c r="M57" s="66"/>
      <c r="N57" s="10"/>
    </row>
    <row r="58" spans="3:14" x14ac:dyDescent="0.3">
      <c r="C58" s="8"/>
      <c r="D58" s="86"/>
      <c r="E58" s="23" t="s">
        <v>10</v>
      </c>
      <c r="F58" s="67" t="s">
        <v>19</v>
      </c>
      <c r="G58" s="23" t="s">
        <v>10</v>
      </c>
      <c r="H58" s="23" t="s">
        <v>10</v>
      </c>
      <c r="I58" s="23" t="s">
        <v>22</v>
      </c>
      <c r="K58" s="97"/>
      <c r="L58" s="68"/>
      <c r="M58" s="68"/>
      <c r="N58" s="10"/>
    </row>
    <row r="59" spans="3:14" ht="15.75" customHeight="1" x14ac:dyDescent="0.3">
      <c r="C59" s="8"/>
      <c r="D59" s="1"/>
      <c r="E59" s="24"/>
      <c r="F59" s="24"/>
      <c r="G59" s="69" t="str">
        <f>IF(F59=0,"",(0.8*E59*0.5/12)/(F59/12))</f>
        <v/>
      </c>
      <c r="H59" s="24"/>
      <c r="I59" s="69" t="str">
        <f>IF(H59=0,"",H59*F59/12)</f>
        <v/>
      </c>
      <c r="J59" s="70" t="str">
        <f>IF(H59=0,"",IF(H59&lt;G59,"Warning: Surface area provided is less than the required surface area.",""))</f>
        <v/>
      </c>
      <c r="K59" s="56"/>
      <c r="L59" s="56"/>
      <c r="M59" s="56"/>
      <c r="N59" s="71"/>
    </row>
    <row r="60" spans="3:14" x14ac:dyDescent="0.3">
      <c r="C60" s="8"/>
      <c r="D60" s="1"/>
      <c r="E60" s="24"/>
      <c r="F60" s="24"/>
      <c r="G60" s="69" t="str">
        <f t="shared" ref="G60:G72" si="0">IF(F60=0,"",(0.8*E60*0.5/12)/(F60/12))</f>
        <v/>
      </c>
      <c r="H60" s="24"/>
      <c r="I60" s="69" t="str">
        <f t="shared" ref="I60:I72" si="1">IF(H60=0,"",H60*F60/12)</f>
        <v/>
      </c>
      <c r="J60" s="70" t="str">
        <f t="shared" ref="J60:J72" si="2">IF(H60=0,"",IF(H60&lt;G60,"Warning: Surface area provided is less than the required surface area.",""))</f>
        <v/>
      </c>
      <c r="K60" s="56"/>
      <c r="L60" s="56"/>
      <c r="M60" s="56"/>
      <c r="N60" s="71"/>
    </row>
    <row r="61" spans="3:14" x14ac:dyDescent="0.3">
      <c r="C61" s="8"/>
      <c r="D61" s="1"/>
      <c r="E61" s="24"/>
      <c r="F61" s="24"/>
      <c r="G61" s="69" t="str">
        <f t="shared" si="0"/>
        <v/>
      </c>
      <c r="H61" s="24"/>
      <c r="I61" s="69" t="str">
        <f t="shared" si="1"/>
        <v/>
      </c>
      <c r="J61" s="70" t="str">
        <f t="shared" si="2"/>
        <v/>
      </c>
      <c r="K61" s="56"/>
      <c r="L61" s="56"/>
      <c r="M61" s="56"/>
      <c r="N61" s="71"/>
    </row>
    <row r="62" spans="3:14" x14ac:dyDescent="0.3">
      <c r="C62" s="8"/>
      <c r="D62" s="1"/>
      <c r="E62" s="24"/>
      <c r="F62" s="24"/>
      <c r="G62" s="69" t="str">
        <f t="shared" si="0"/>
        <v/>
      </c>
      <c r="H62" s="24"/>
      <c r="I62" s="69" t="str">
        <f t="shared" si="1"/>
        <v/>
      </c>
      <c r="J62" s="70" t="str">
        <f t="shared" si="2"/>
        <v/>
      </c>
      <c r="K62" s="72"/>
      <c r="L62" s="72"/>
      <c r="M62" s="73"/>
      <c r="N62" s="10"/>
    </row>
    <row r="63" spans="3:14" x14ac:dyDescent="0.3">
      <c r="C63" s="8"/>
      <c r="D63" s="1"/>
      <c r="E63" s="24"/>
      <c r="F63" s="24"/>
      <c r="G63" s="69"/>
      <c r="H63" s="24"/>
      <c r="I63" s="69" t="str">
        <f t="shared" si="1"/>
        <v/>
      </c>
      <c r="J63" s="70" t="str">
        <f t="shared" si="2"/>
        <v/>
      </c>
      <c r="K63" s="72"/>
      <c r="L63" s="72"/>
      <c r="M63" s="73"/>
      <c r="N63" s="10"/>
    </row>
    <row r="64" spans="3:14" x14ac:dyDescent="0.3">
      <c r="C64" s="8"/>
      <c r="D64" s="1"/>
      <c r="E64" s="24"/>
      <c r="F64" s="24"/>
      <c r="G64" s="69" t="str">
        <f t="shared" si="0"/>
        <v/>
      </c>
      <c r="H64" s="24"/>
      <c r="I64" s="69" t="str">
        <f t="shared" si="1"/>
        <v/>
      </c>
      <c r="J64" s="70" t="str">
        <f t="shared" si="2"/>
        <v/>
      </c>
      <c r="K64" s="72"/>
      <c r="L64" s="72"/>
      <c r="M64" s="73"/>
      <c r="N64" s="10"/>
    </row>
    <row r="65" spans="3:14" x14ac:dyDescent="0.3">
      <c r="C65" s="8"/>
      <c r="D65" s="1"/>
      <c r="E65" s="24"/>
      <c r="F65" s="24"/>
      <c r="G65" s="69" t="str">
        <f t="shared" si="0"/>
        <v/>
      </c>
      <c r="H65" s="24"/>
      <c r="I65" s="69" t="str">
        <f t="shared" si="1"/>
        <v/>
      </c>
      <c r="J65" s="70" t="str">
        <f t="shared" si="2"/>
        <v/>
      </c>
      <c r="K65" s="72"/>
      <c r="L65" s="72"/>
      <c r="M65" s="73"/>
      <c r="N65" s="10"/>
    </row>
    <row r="66" spans="3:14" x14ac:dyDescent="0.3">
      <c r="C66" s="8"/>
      <c r="D66" s="1"/>
      <c r="E66" s="24"/>
      <c r="F66" s="24"/>
      <c r="G66" s="69" t="str">
        <f t="shared" si="0"/>
        <v/>
      </c>
      <c r="H66" s="24"/>
      <c r="I66" s="69" t="str">
        <f t="shared" si="1"/>
        <v/>
      </c>
      <c r="J66" s="70" t="str">
        <f t="shared" si="2"/>
        <v/>
      </c>
      <c r="K66" s="72"/>
      <c r="L66" s="72"/>
      <c r="M66" s="73"/>
      <c r="N66" s="10"/>
    </row>
    <row r="67" spans="3:14" x14ac:dyDescent="0.3">
      <c r="C67" s="8"/>
      <c r="D67" s="1"/>
      <c r="E67" s="24"/>
      <c r="F67" s="24"/>
      <c r="G67" s="69" t="str">
        <f t="shared" si="0"/>
        <v/>
      </c>
      <c r="H67" s="24"/>
      <c r="I67" s="69" t="str">
        <f t="shared" si="1"/>
        <v/>
      </c>
      <c r="J67" s="70" t="str">
        <f t="shared" si="2"/>
        <v/>
      </c>
      <c r="K67" s="72"/>
      <c r="L67" s="72"/>
      <c r="M67" s="73"/>
      <c r="N67" s="10"/>
    </row>
    <row r="68" spans="3:14" x14ac:dyDescent="0.3">
      <c r="C68" s="8"/>
      <c r="D68" s="1"/>
      <c r="E68" s="24"/>
      <c r="F68" s="24"/>
      <c r="G68" s="69" t="str">
        <f t="shared" si="0"/>
        <v/>
      </c>
      <c r="H68" s="24"/>
      <c r="I68" s="69" t="str">
        <f t="shared" si="1"/>
        <v/>
      </c>
      <c r="J68" s="70" t="str">
        <f t="shared" si="2"/>
        <v/>
      </c>
      <c r="K68" s="72"/>
      <c r="L68" s="72"/>
      <c r="M68" s="73"/>
      <c r="N68" s="10"/>
    </row>
    <row r="69" spans="3:14" x14ac:dyDescent="0.3">
      <c r="C69" s="8"/>
      <c r="D69" s="1"/>
      <c r="E69" s="24"/>
      <c r="F69" s="24"/>
      <c r="G69" s="69" t="str">
        <f t="shared" si="0"/>
        <v/>
      </c>
      <c r="H69" s="24"/>
      <c r="I69" s="69" t="str">
        <f t="shared" si="1"/>
        <v/>
      </c>
      <c r="J69" s="70" t="str">
        <f t="shared" si="2"/>
        <v/>
      </c>
      <c r="K69" s="72"/>
      <c r="L69" s="72"/>
      <c r="M69" s="73"/>
      <c r="N69" s="10"/>
    </row>
    <row r="70" spans="3:14" x14ac:dyDescent="0.3">
      <c r="C70" s="8"/>
      <c r="D70" s="1"/>
      <c r="E70" s="24"/>
      <c r="F70" s="24"/>
      <c r="G70" s="69" t="str">
        <f t="shared" si="0"/>
        <v/>
      </c>
      <c r="H70" s="24"/>
      <c r="I70" s="69" t="str">
        <f t="shared" si="1"/>
        <v/>
      </c>
      <c r="J70" s="70" t="str">
        <f t="shared" si="2"/>
        <v/>
      </c>
      <c r="K70" s="72"/>
      <c r="L70" s="72"/>
      <c r="M70" s="73"/>
      <c r="N70" s="10"/>
    </row>
    <row r="71" spans="3:14" x14ac:dyDescent="0.3">
      <c r="C71" s="8"/>
      <c r="D71" s="1"/>
      <c r="E71" s="24"/>
      <c r="F71" s="24"/>
      <c r="G71" s="69" t="str">
        <f t="shared" si="0"/>
        <v/>
      </c>
      <c r="H71" s="24"/>
      <c r="I71" s="69" t="str">
        <f t="shared" si="1"/>
        <v/>
      </c>
      <c r="J71" s="70" t="str">
        <f t="shared" si="2"/>
        <v/>
      </c>
      <c r="K71" s="72"/>
      <c r="L71" s="72"/>
      <c r="M71" s="73"/>
      <c r="N71" s="10"/>
    </row>
    <row r="72" spans="3:14" ht="16.2" thickBot="1" x14ac:dyDescent="0.35">
      <c r="C72" s="8"/>
      <c r="D72" s="1"/>
      <c r="E72" s="29"/>
      <c r="F72" s="24"/>
      <c r="G72" s="69" t="str">
        <f t="shared" si="0"/>
        <v/>
      </c>
      <c r="H72" s="24"/>
      <c r="I72" s="74" t="str">
        <f t="shared" si="1"/>
        <v/>
      </c>
      <c r="J72" s="70" t="str">
        <f t="shared" si="2"/>
        <v/>
      </c>
      <c r="K72" s="72"/>
      <c r="L72" s="72"/>
      <c r="M72" s="73"/>
      <c r="N72" s="10"/>
    </row>
    <row r="73" spans="3:14" ht="16.2" thickBot="1" x14ac:dyDescent="0.35">
      <c r="C73" s="8"/>
      <c r="D73" s="28" t="s">
        <v>26</v>
      </c>
      <c r="E73" s="30">
        <f>SUM(E59:E72)</f>
        <v>0</v>
      </c>
      <c r="F73" s="4" t="s">
        <v>5</v>
      </c>
      <c r="H73" s="28" t="s">
        <v>26</v>
      </c>
      <c r="I73" s="30">
        <f>SUM(I59:I72)</f>
        <v>0</v>
      </c>
      <c r="J73" s="4" t="s">
        <v>27</v>
      </c>
      <c r="K73" s="28"/>
      <c r="L73" s="75"/>
      <c r="M73" s="75"/>
      <c r="N73" s="10"/>
    </row>
    <row r="74" spans="3:14" ht="15.75" customHeight="1" x14ac:dyDescent="0.3">
      <c r="C74" s="8"/>
      <c r="D74" s="92" t="str">
        <f>IF(E73=0,"",IF(E73&lt;H34,"Warning: Total impervious area being treated is less than the actual impervious area draining to facility, as entered in Section 3.",""))</f>
        <v/>
      </c>
      <c r="E74" s="92"/>
      <c r="F74" s="92"/>
      <c r="G74" s="92"/>
      <c r="H74" s="76"/>
      <c r="I74" s="92" t="str">
        <f>IF(I73=0,"",IF(I73&lt;(H35-0.1),"Warning: Total WQCV provided is less than the actual WQCV required, calculated in Section 3.",""))</f>
        <v/>
      </c>
      <c r="J74" s="92"/>
      <c r="K74" s="92"/>
      <c r="L74" s="92"/>
      <c r="M74" s="92"/>
      <c r="N74" s="10"/>
    </row>
    <row r="75" spans="3:14" x14ac:dyDescent="0.3">
      <c r="C75" s="8"/>
      <c r="D75" s="92"/>
      <c r="E75" s="92"/>
      <c r="F75" s="92"/>
      <c r="G75" s="92"/>
      <c r="H75" s="76"/>
      <c r="I75" s="92"/>
      <c r="J75" s="92"/>
      <c r="K75" s="92"/>
      <c r="L75" s="92"/>
      <c r="M75" s="92"/>
      <c r="N75" s="10"/>
    </row>
    <row r="76" spans="3:14" ht="16.5" customHeight="1" thickBot="1" x14ac:dyDescent="0.35">
      <c r="C76" s="11"/>
      <c r="D76" s="94"/>
      <c r="E76" s="94"/>
      <c r="F76" s="94"/>
      <c r="G76" s="94"/>
      <c r="H76" s="77"/>
      <c r="I76" s="94"/>
      <c r="J76" s="94"/>
      <c r="K76" s="94"/>
      <c r="L76" s="94"/>
      <c r="M76" s="94"/>
      <c r="N76" s="13"/>
    </row>
    <row r="77" spans="3:14" x14ac:dyDescent="0.3">
      <c r="D77" s="56"/>
      <c r="E77" s="56"/>
      <c r="F77" s="56"/>
      <c r="G77" s="56"/>
    </row>
    <row r="78" spans="3:14" x14ac:dyDescent="0.3">
      <c r="D78" s="56"/>
      <c r="E78" s="56"/>
      <c r="F78" s="56"/>
      <c r="G78" s="56"/>
    </row>
    <row r="79" spans="3:14" x14ac:dyDescent="0.3">
      <c r="D79" s="56"/>
      <c r="E79" s="56"/>
      <c r="F79" s="56"/>
      <c r="G79" s="56"/>
    </row>
  </sheetData>
  <sheetProtection algorithmName="SHA-512" hashValue="pAXRwhYwFX3tbdsKj3hJqmN7zm1Coc7ZSBWqPxrRXJNttGCum/N0qbLryvLs8SCkPfMQVrpV53Iquja45LYnQA==" saltValue="w9MRsZyuQCtuMAieav+A1Q==" spinCount="100000" sheet="1" selectLockedCells="1"/>
  <mergeCells count="17">
    <mergeCell ref="D57:D58"/>
    <mergeCell ref="K57:K58"/>
    <mergeCell ref="D74:G76"/>
    <mergeCell ref="I74:M76"/>
    <mergeCell ref="C9:N9"/>
    <mergeCell ref="C10:N10"/>
    <mergeCell ref="D14:M17"/>
    <mergeCell ref="J46:N49"/>
    <mergeCell ref="D55:I55"/>
    <mergeCell ref="D36:M36"/>
    <mergeCell ref="J34:N35"/>
    <mergeCell ref="C8:N8"/>
    <mergeCell ref="B2:N2"/>
    <mergeCell ref="B3:N3"/>
    <mergeCell ref="B4:N4"/>
    <mergeCell ref="C6:N6"/>
    <mergeCell ref="C7:N7"/>
  </mergeCells>
  <conditionalFormatting sqref="E73">
    <cfRule type="cellIs" dxfId="5" priority="4" operator="lessThan">
      <formula>$H$34</formula>
    </cfRule>
  </conditionalFormatting>
  <conditionalFormatting sqref="F59:F72">
    <cfRule type="cellIs" dxfId="4" priority="3" operator="greaterThan">
      <formula>12</formula>
    </cfRule>
  </conditionalFormatting>
  <conditionalFormatting sqref="H42:H43">
    <cfRule type="cellIs" dxfId="3" priority="2" operator="greaterThan">
      <formula>12</formula>
    </cfRule>
  </conditionalFormatting>
  <conditionalFormatting sqref="H46">
    <cfRule type="cellIs" dxfId="2" priority="1" operator="between">
      <formula>0.00001</formula>
      <formula>$H$44-0.055</formula>
    </cfRule>
  </conditionalFormatting>
  <conditionalFormatting sqref="H48">
    <cfRule type="cellIs" dxfId="1" priority="6" operator="between">
      <formula>0.0001</formula>
      <formula>$H$32-0.055</formula>
    </cfRule>
  </conditionalFormatting>
  <conditionalFormatting sqref="I73">
    <cfRule type="cellIs" dxfId="0" priority="5" operator="lessThan">
      <formula>$H$35</formula>
    </cfRule>
  </conditionalFormatting>
  <pageMargins left="0.7" right="0.7" top="0.75" bottom="0.75" header="0.3" footer="0.3"/>
  <pageSetup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Calculator - Grass Buffer</vt:lpstr>
      <vt:lpstr>Calculator - Grass Swale</vt:lpstr>
      <vt:lpstr>Calculator - Bioretention</vt:lpstr>
      <vt:lpstr>Calculator - Sand Filter</vt:lpstr>
      <vt:lpstr>'Calculator - Bioretention'!Print_Area</vt:lpstr>
      <vt:lpstr>'Calculator - Grass Buffer'!Print_Area</vt:lpstr>
      <vt:lpstr>'Calculator - Grass Swale'!Print_Area</vt:lpstr>
      <vt:lpstr>'Calculator - Sand Filter'!Print_Area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A. Rogers</dc:creator>
  <cp:lastModifiedBy>Ashley Byerley</cp:lastModifiedBy>
  <cp:lastPrinted>2018-08-01T20:27:16Z</cp:lastPrinted>
  <dcterms:created xsi:type="dcterms:W3CDTF">2018-07-27T17:08:11Z</dcterms:created>
  <dcterms:modified xsi:type="dcterms:W3CDTF">2023-04-17T22:49:00Z</dcterms:modified>
</cp:coreProperties>
</file>